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市慈善会2025年收支情况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<sst xmlns="http://schemas.openxmlformats.org/spreadsheetml/2006/main" count="44" uniqueCount="44">
  <si>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云浮市慈善会2025慈善业务收入与支出情况表</t>
  </si>
  <si>
    <t>制表单位：云浮市慈善会                         统计时间：2025年1月1日-2025年12月31日                              资金单位：元</t>
  </si>
  <si>
    <t>项 目 名 称</t>
  </si>
  <si>
    <t>上年结余</t>
  </si>
  <si>
    <t>捐赠收入</t>
  </si>
  <si>
    <t>其他收入</t>
  </si>
  <si>
    <t>慈善业务                                支出</t>
  </si>
  <si>
    <t>其他支出</t>
  </si>
  <si>
    <t>管理费用</t>
  </si>
  <si>
    <t xml:space="preserve">本年结余数      </t>
  </si>
  <si>
    <t>备注</t>
  </si>
  <si>
    <t>绿美云浮专项（含云浮南山森林公园修缮提升项目）</t>
  </si>
  <si>
    <t>绿美广东（云浮）人大代表捐款</t>
  </si>
  <si>
    <t>绿美广东（云浮）政协捐款</t>
  </si>
  <si>
    <t>“百千万工程”和助力乡村振兴专项</t>
  </si>
  <si>
    <t>广东"6.30"扶贫济困日
活动捐款</t>
  </si>
  <si>
    <t>驰援香港火灾</t>
  </si>
  <si>
    <t>市儿童福利院及室外配套设施建设项目</t>
  </si>
  <si>
    <t>市特困老人关爱手环活动项目</t>
  </si>
  <si>
    <t>困难家庭</t>
  </si>
  <si>
    <t>蒙以养正、新兴六祖</t>
  </si>
  <si>
    <t>困难民警资助金</t>
  </si>
  <si>
    <t>云浮市退役军人帮扶援助基金</t>
  </si>
  <si>
    <t>市福利院捐款</t>
  </si>
  <si>
    <t>教育慈善款</t>
  </si>
  <si>
    <t>云浮巨奴光健康助学金</t>
  </si>
  <si>
    <t>贫困学生捐款</t>
  </si>
  <si>
    <t>疫情防控捐款</t>
  </si>
  <si>
    <t>老人活动中心建设捐款</t>
  </si>
  <si>
    <t>我们一起  每月一元</t>
  </si>
  <si>
    <t>失独家庭献爱心</t>
  </si>
  <si>
    <t>慈善情暖万家</t>
  </si>
  <si>
    <t>日行一善</t>
  </si>
  <si>
    <t>非定向慈善捐款</t>
  </si>
  <si>
    <t>党建经费</t>
  </si>
  <si>
    <t>其他资金（含利息、工作经费、管理服务收入等）</t>
  </si>
  <si>
    <t>含固定资产折旧22310.35</t>
  </si>
  <si>
    <t>慈善信托项目</t>
  </si>
  <si>
    <t>以上合计</t>
  </si>
  <si>
    <t>其他应收款-教育慈善款</t>
  </si>
  <si>
    <t>结合第三方会计师事务所对本会2025年度的审计意见，对“慈善助学金”项目2012-2025年的学生借款和还款情况进行帐务调整反映</t>
  </si>
  <si>
    <t>本期增加额</t>
  </si>
  <si>
    <t>本期减少额</t>
  </si>
  <si>
    <t>全部累计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</si>
</sst>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6"/>
      <color theme="1"/>
      <name val="方正公文小标宋"/>
      <charset val="134"/>
    </font>
    <font>
      <sz val="14"/>
      <color theme="1"/>
      <name val="仿宋"/>
      <charset val="134"/>
    </font>
    <font>
      <sz val="14"/>
      <color theme="1"/>
      <name val="黑体"/>
      <charset val="134"/>
    </font>
    <font>
      <sz val="16"/>
      <color theme="1"/>
      <name val="仿宋"/>
      <charset val="134"/>
    </font>
    <font>
      <b/>
      <sz val="14"/>
      <color theme="1"/>
      <name val="仿宋"/>
      <charset val="134"/>
    </font>
    <font>
      <b/>
      <sz val="14"/>
      <color theme="1"/>
      <name val="黑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7" applyNumberFormat="0" applyAlignment="0" applyProtection="0">
      <alignment vertical="center"/>
    </xf>
    <xf numFmtId="0" fontId="20" fillId="4" borderId="28" applyNumberFormat="0" applyAlignment="0" applyProtection="0">
      <alignment vertical="center"/>
    </xf>
    <xf numFmtId="0" fontId="21" fillId="4" borderId="27" applyNumberFormat="0" applyAlignment="0" applyProtection="0">
      <alignment vertical="center"/>
    </xf>
    <xf numFmtId="0" fontId="22" fillId="5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zoomScale="85" zoomScaleNormal="85" workbookViewId="0">
      <pane ySplit="4" topLeftCell="A5" activePane="bottomLeft" state="frozen"/>
      <selection/>
      <selection pane="bottomLeft" activeCell="O9" sqref="O9"/>
    </sheetView>
  </sheetViews>
  <sheetFormatPr defaultColWidth="8.89166666666667" defaultRowHeight="13.5"/>
  <cols>
    <col min="1" max="1" width="31.2583333333333" style="3" customWidth="1"/>
    <col min="2" max="2" width="18.775" style="3" customWidth="1"/>
    <col min="3" max="8" width="18.825" style="3" customWidth="1"/>
    <col min="9" max="9" width="9.35833333333333" style="3" customWidth="1"/>
    <col min="10" max="16379" width="8.89166666666667" style="3"/>
    <col min="16380" max="16380" width="8.89166666666667" style="4"/>
    <col min="16381" max="16384" width="8.89166666666667" style="3"/>
  </cols>
  <sheetData>
    <row r="1" ht="7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9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4" customHeight="1" spans="1:9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0" t="s">
        <v>10</v>
      </c>
    </row>
    <row r="4" s="2" customFormat="1" ht="24" customHeight="1" spans="1:9">
      <c r="A4" s="11"/>
      <c r="B4" s="12"/>
      <c r="C4" s="13"/>
      <c r="D4" s="13"/>
      <c r="E4" s="12"/>
      <c r="F4" s="12"/>
      <c r="G4" s="12"/>
      <c r="H4" s="12"/>
      <c r="I4" s="14"/>
    </row>
    <row r="5" s="1" customFormat="1" ht="40" customHeight="1" spans="1:9">
      <c r="A5" s="15" t="s">
        <v>11</v>
      </c>
      <c r="B5" s="16">
        <v>2497734.5</v>
      </c>
      <c r="C5" s="16">
        <v>0</v>
      </c>
      <c r="D5" s="16">
        <v>0</v>
      </c>
      <c r="E5" s="16">
        <v>572000</v>
      </c>
      <c r="F5" s="16">
        <v>0</v>
      </c>
      <c r="G5" s="16">
        <v>0</v>
      </c>
      <c r="H5" s="16">
        <f t="shared" ref="H5:H30" si="0">B5+C5+D5-E5-F5-G5</f>
        <v>1925734.5</v>
      </c>
      <c r="I5" s="17"/>
    </row>
    <row r="6" s="1" customFormat="1" ht="40" customHeight="1" spans="1:9">
      <c r="A6" s="18" t="s">
        <v>12</v>
      </c>
      <c r="B6" s="16">
        <v>0</v>
      </c>
      <c r="C6" s="16">
        <f>52827.99-2641.4</f>
        <v>50186.59</v>
      </c>
      <c r="D6" s="16">
        <v>0</v>
      </c>
      <c r="E6" s="16">
        <v>50186.59</v>
      </c>
      <c r="F6" s="16">
        <v>0</v>
      </c>
      <c r="G6" s="16">
        <v>0</v>
      </c>
      <c r="H6" s="16">
        <f t="shared" si="0"/>
        <v>0</v>
      </c>
      <c r="I6" s="19"/>
    </row>
    <row r="7" s="1" customFormat="1" ht="42" customHeight="1" spans="1:9">
      <c r="A7" s="18" t="s">
        <v>13</v>
      </c>
      <c r="B7" s="16">
        <v>0.1</v>
      </c>
      <c r="C7" s="16">
        <f>56510.99-2825.54</f>
        <v>53685.45</v>
      </c>
      <c r="D7" s="16">
        <v>0</v>
      </c>
      <c r="E7" s="16">
        <v>32000</v>
      </c>
      <c r="F7" s="16">
        <v>0</v>
      </c>
      <c r="G7" s="16">
        <v>0</v>
      </c>
      <c r="H7" s="16">
        <f t="shared" si="0"/>
        <v>21685.55</v>
      </c>
      <c r="I7" s="19"/>
    </row>
    <row r="8" s="1" customFormat="1" ht="42" customHeight="1" spans="1:9">
      <c r="A8" s="18" t="s">
        <v>14</v>
      </c>
      <c r="B8" s="16">
        <v>245024.72</v>
      </c>
      <c r="C8" s="16">
        <v>20061</v>
      </c>
      <c r="D8" s="16">
        <v>0</v>
      </c>
      <c r="E8" s="16">
        <v>216000</v>
      </c>
      <c r="F8" s="16">
        <v>0</v>
      </c>
      <c r="G8" s="16">
        <v>0</v>
      </c>
      <c r="H8" s="16">
        <f t="shared" si="0"/>
        <v>49085.72</v>
      </c>
      <c r="I8" s="20"/>
    </row>
    <row r="9" s="1" customFormat="1" ht="42" customHeight="1" spans="1:9">
      <c r="A9" s="18" t="s">
        <v>15</v>
      </c>
      <c r="B9" s="16">
        <v>1386555.32</v>
      </c>
      <c r="C9" s="16">
        <v>26211398.26</v>
      </c>
      <c r="D9" s="16">
        <v>0</v>
      </c>
      <c r="E9" s="16">
        <v>4507269.36</v>
      </c>
      <c r="F9" s="16">
        <v>0</v>
      </c>
      <c r="G9" s="16">
        <v>0</v>
      </c>
      <c r="H9" s="16">
        <f t="shared" si="0"/>
        <v>23090684.22</v>
      </c>
      <c r="I9" s="21"/>
    </row>
    <row r="10" s="1" customFormat="1" ht="42" customHeight="1" spans="1:9">
      <c r="A10" s="18" t="s">
        <v>16</v>
      </c>
      <c r="B10" s="16">
        <v>0</v>
      </c>
      <c r="C10" s="16">
        <v>9433.31</v>
      </c>
      <c r="D10" s="16">
        <v>0</v>
      </c>
      <c r="E10" s="16">
        <v>9433.31</v>
      </c>
      <c r="F10" s="16">
        <v>0</v>
      </c>
      <c r="G10" s="16">
        <v>0</v>
      </c>
      <c r="H10" s="16">
        <f t="shared" si="0"/>
        <v>0</v>
      </c>
      <c r="I10" s="20"/>
    </row>
    <row r="11" s="1" customFormat="1" ht="42" customHeight="1" spans="1:9">
      <c r="A11" s="18" t="s">
        <v>17</v>
      </c>
      <c r="B11" s="16">
        <v>0</v>
      </c>
      <c r="C11" s="16">
        <v>3027.21</v>
      </c>
      <c r="D11" s="16">
        <v>0</v>
      </c>
      <c r="E11" s="16">
        <v>0</v>
      </c>
      <c r="F11" s="16">
        <v>0</v>
      </c>
      <c r="G11" s="16">
        <v>0</v>
      </c>
      <c r="H11" s="16">
        <f t="shared" si="0"/>
        <v>3027.21</v>
      </c>
      <c r="I11" s="20"/>
    </row>
    <row r="12" s="1" customFormat="1" ht="42" customHeight="1" spans="1:9">
      <c r="A12" s="18" t="s">
        <v>18</v>
      </c>
      <c r="B12" s="16">
        <v>0</v>
      </c>
      <c r="C12" s="16">
        <v>27.33</v>
      </c>
      <c r="D12" s="16">
        <v>0</v>
      </c>
      <c r="E12" s="16">
        <v>0</v>
      </c>
      <c r="F12" s="16">
        <v>0</v>
      </c>
      <c r="G12" s="16">
        <v>0</v>
      </c>
      <c r="H12" s="16">
        <f t="shared" si="0"/>
        <v>27.33</v>
      </c>
      <c r="I12" s="20"/>
    </row>
    <row r="13" s="1" customFormat="1" ht="42" customHeight="1" spans="1:9">
      <c r="A13" s="18" t="s">
        <v>19</v>
      </c>
      <c r="B13" s="16">
        <v>42000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f t="shared" si="0"/>
        <v>42000</v>
      </c>
      <c r="I13" s="21"/>
    </row>
    <row r="14" s="1" customFormat="1" ht="42" customHeight="1" spans="1:9">
      <c r="A14" s="18" t="s">
        <v>20</v>
      </c>
      <c r="B14" s="16">
        <v>1500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f t="shared" si="0"/>
        <v>1500</v>
      </c>
      <c r="I14" s="20"/>
    </row>
    <row r="15" s="1" customFormat="1" ht="42" customHeight="1" spans="1:9">
      <c r="A15" s="18" t="s">
        <v>21</v>
      </c>
      <c r="B15" s="16">
        <v>597868</v>
      </c>
      <c r="C15" s="16">
        <v>237500</v>
      </c>
      <c r="D15" s="16">
        <v>0</v>
      </c>
      <c r="E15" s="16">
        <v>395332</v>
      </c>
      <c r="F15" s="16">
        <v>0</v>
      </c>
      <c r="G15" s="16">
        <v>0</v>
      </c>
      <c r="H15" s="16">
        <f t="shared" si="0"/>
        <v>440036</v>
      </c>
      <c r="I15" s="20"/>
    </row>
    <row r="16" s="1" customFormat="1" ht="42" customHeight="1" spans="1:9">
      <c r="A16" s="18" t="s">
        <v>22</v>
      </c>
      <c r="B16" s="16">
        <v>1730584.69</v>
      </c>
      <c r="C16" s="16">
        <v>987606.52</v>
      </c>
      <c r="D16" s="16">
        <v>0</v>
      </c>
      <c r="E16" s="16">
        <f>186568.81-10150.63-17305.85</f>
        <v>159112.33</v>
      </c>
      <c r="F16" s="16">
        <v>0</v>
      </c>
      <c r="G16" s="16">
        <v>0</v>
      </c>
      <c r="H16" s="16">
        <f t="shared" si="0"/>
        <v>2559078.88</v>
      </c>
      <c r="I16" s="20"/>
    </row>
    <row r="17" s="1" customFormat="1" ht="42" customHeight="1" spans="1:9">
      <c r="A17" s="18" t="s">
        <v>23</v>
      </c>
      <c r="B17" s="16">
        <v>22325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f t="shared" si="0"/>
        <v>22325</v>
      </c>
      <c r="I17" s="20"/>
    </row>
    <row r="18" s="1" customFormat="1" ht="42" customHeight="1" spans="1:9">
      <c r="A18" s="18" t="s">
        <v>24</v>
      </c>
      <c r="B18" s="16">
        <f>8532088.29</f>
        <v>8532088.29</v>
      </c>
      <c r="C18" s="16">
        <v>319372</v>
      </c>
      <c r="D18" s="16">
        <v>0</v>
      </c>
      <c r="E18" s="16">
        <v>245320</v>
      </c>
      <c r="F18" s="16">
        <v>0</v>
      </c>
      <c r="G18" s="16">
        <v>0</v>
      </c>
      <c r="H18" s="16">
        <f t="shared" si="0"/>
        <v>8606140.29</v>
      </c>
      <c r="I18" s="20"/>
    </row>
    <row r="19" s="1" customFormat="1" ht="42" customHeight="1" spans="1:9">
      <c r="A19" s="18" t="s">
        <v>25</v>
      </c>
      <c r="B19" s="16">
        <v>0</v>
      </c>
      <c r="C19" s="16">
        <f>60000</f>
        <v>60000</v>
      </c>
      <c r="D19" s="16">
        <v>0</v>
      </c>
      <c r="E19" s="16">
        <v>60000</v>
      </c>
      <c r="F19" s="16">
        <v>0</v>
      </c>
      <c r="G19" s="16">
        <v>0</v>
      </c>
      <c r="H19" s="16">
        <f t="shared" si="0"/>
        <v>0</v>
      </c>
      <c r="I19" s="20"/>
    </row>
    <row r="20" s="1" customFormat="1" ht="42" customHeight="1" spans="1:9">
      <c r="A20" s="18" t="s">
        <v>26</v>
      </c>
      <c r="B20" s="16">
        <v>154245</v>
      </c>
      <c r="C20" s="16">
        <v>8000</v>
      </c>
      <c r="D20" s="16">
        <v>0</v>
      </c>
      <c r="E20" s="16">
        <v>8000</v>
      </c>
      <c r="F20" s="16">
        <v>0</v>
      </c>
      <c r="G20" s="16">
        <v>0</v>
      </c>
      <c r="H20" s="16">
        <f t="shared" si="0"/>
        <v>154245</v>
      </c>
      <c r="I20" s="20"/>
    </row>
    <row r="21" s="1" customFormat="1" ht="42" customHeight="1" spans="1:9">
      <c r="A21" s="18" t="s">
        <v>27</v>
      </c>
      <c r="B21" s="16">
        <v>2365535.54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f t="shared" si="0"/>
        <v>2365535.54</v>
      </c>
      <c r="I21" s="20"/>
    </row>
    <row r="22" s="1" customFormat="1" ht="42" customHeight="1" spans="1:9">
      <c r="A22" s="18" t="s">
        <v>28</v>
      </c>
      <c r="B22" s="16">
        <v>80000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f t="shared" si="0"/>
        <v>80000</v>
      </c>
      <c r="I22" s="20"/>
    </row>
    <row r="23" s="1" customFormat="1" ht="42" customHeight="1" spans="1:9">
      <c r="A23" s="18" t="s">
        <v>29</v>
      </c>
      <c r="B23" s="16">
        <f>300445+177650</f>
        <v>478095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f t="shared" si="0"/>
        <v>478095</v>
      </c>
      <c r="I23" s="20"/>
    </row>
    <row r="24" s="1" customFormat="1" ht="42" customHeight="1" spans="1:9">
      <c r="A24" s="18" t="s">
        <v>30</v>
      </c>
      <c r="B24" s="16">
        <v>2337.39</v>
      </c>
      <c r="C24" s="16">
        <v>157.06</v>
      </c>
      <c r="D24" s="16">
        <v>0</v>
      </c>
      <c r="E24" s="16">
        <v>0</v>
      </c>
      <c r="F24" s="16">
        <v>0</v>
      </c>
      <c r="G24" s="16">
        <v>0</v>
      </c>
      <c r="H24" s="16">
        <f t="shared" si="0"/>
        <v>2494.45</v>
      </c>
      <c r="I24" s="20"/>
    </row>
    <row r="25" s="1" customFormat="1" ht="42" customHeight="1" spans="1:9">
      <c r="A25" s="18" t="s">
        <v>31</v>
      </c>
      <c r="B25" s="16">
        <v>11961.2</v>
      </c>
      <c r="C25" s="16">
        <v>0</v>
      </c>
      <c r="D25" s="16">
        <v>0</v>
      </c>
      <c r="E25" s="16">
        <v>7500</v>
      </c>
      <c r="F25" s="16">
        <v>0</v>
      </c>
      <c r="G25" s="16">
        <v>0</v>
      </c>
      <c r="H25" s="16">
        <f t="shared" si="0"/>
        <v>4461.2</v>
      </c>
      <c r="I25" s="20"/>
    </row>
    <row r="26" s="1" customFormat="1" ht="42" customHeight="1" spans="1:9">
      <c r="A26" s="18" t="s">
        <v>32</v>
      </c>
      <c r="B26" s="16">
        <v>11877.32</v>
      </c>
      <c r="C26" s="16">
        <v>9174.99</v>
      </c>
      <c r="D26" s="16">
        <v>0</v>
      </c>
      <c r="E26" s="16">
        <v>0</v>
      </c>
      <c r="F26" s="16">
        <v>0</v>
      </c>
      <c r="G26" s="16">
        <v>0</v>
      </c>
      <c r="H26" s="16">
        <f t="shared" si="0"/>
        <v>21052.31</v>
      </c>
      <c r="I26" s="20"/>
    </row>
    <row r="27" s="1" customFormat="1" ht="42" customHeight="1" spans="1:9">
      <c r="A27" s="18" t="s">
        <v>33</v>
      </c>
      <c r="B27" s="16">
        <f>1383047.94-11961.2-1000-5116</f>
        <v>1364970.74</v>
      </c>
      <c r="C27" s="16">
        <v>81519.12</v>
      </c>
      <c r="D27" s="16">
        <v>0</v>
      </c>
      <c r="E27" s="16">
        <v>44672.7</v>
      </c>
      <c r="F27" s="16">
        <v>0</v>
      </c>
      <c r="G27" s="16">
        <v>1014</v>
      </c>
      <c r="H27" s="16">
        <f t="shared" si="0"/>
        <v>1400803.16</v>
      </c>
      <c r="I27" s="20"/>
    </row>
    <row r="28" s="1" customFormat="1" ht="42" customHeight="1" spans="1:9">
      <c r="A28" s="18" t="s">
        <v>34</v>
      </c>
      <c r="B28" s="16">
        <v>2687</v>
      </c>
      <c r="C28" s="16">
        <v>0</v>
      </c>
      <c r="D28" s="16">
        <v>4250</v>
      </c>
      <c r="E28" s="16">
        <v>0</v>
      </c>
      <c r="F28" s="16">
        <v>2296</v>
      </c>
      <c r="G28" s="16">
        <v>0</v>
      </c>
      <c r="H28" s="16">
        <f t="shared" si="0"/>
        <v>4641</v>
      </c>
      <c r="I28" s="20"/>
    </row>
    <row r="29" s="1" customFormat="1" ht="42" customHeight="1" spans="1:9">
      <c r="A29" s="22" t="s">
        <v>35</v>
      </c>
      <c r="B29" s="16">
        <f>422914.12+167.88+37.61</f>
        <v>423119.61</v>
      </c>
      <c r="C29" s="16">
        <f>15996.49+2825.54+27456.48+2641.4+482.89+4290.48</f>
        <v>53693.28</v>
      </c>
      <c r="D29" s="16">
        <f>173096.43</f>
        <v>173096.43</v>
      </c>
      <c r="E29" s="16">
        <v>0</v>
      </c>
      <c r="F29" s="16">
        <v>0</v>
      </c>
      <c r="G29" s="16">
        <f>161574.61-1014+22310.35</f>
        <v>182870.96</v>
      </c>
      <c r="H29" s="16">
        <f t="shared" si="0"/>
        <v>467038.36</v>
      </c>
      <c r="I29" s="23" t="s">
        <v>36</v>
      </c>
    </row>
    <row r="30" s="1" customFormat="1" ht="42" customHeight="1" spans="1:9">
      <c r="A30" s="18" t="s">
        <v>37</v>
      </c>
      <c r="B30" s="16">
        <v>0</v>
      </c>
      <c r="C30" s="16">
        <v>0</v>
      </c>
      <c r="D30" s="16">
        <v>17100</v>
      </c>
      <c r="E30" s="16">
        <v>0</v>
      </c>
      <c r="F30" s="16">
        <v>0</v>
      </c>
      <c r="G30" s="16">
        <v>0</v>
      </c>
      <c r="H30" s="16">
        <f t="shared" si="0"/>
        <v>17100</v>
      </c>
      <c r="I30" s="24"/>
    </row>
    <row r="31" s="1" customFormat="1" ht="45" customHeight="1" spans="1:9">
      <c r="A31" s="25" t="s">
        <v>38</v>
      </c>
      <c r="B31" s="16">
        <f t="shared" ref="B31:H31" si="1">SUM(B5:B30)</f>
        <v>19950509.42</v>
      </c>
      <c r="C31" s="16">
        <f t="shared" si="1"/>
        <v>28104842.12</v>
      </c>
      <c r="D31" s="16">
        <f t="shared" si="1"/>
        <v>194446.43</v>
      </c>
      <c r="E31" s="16">
        <f>SUM(E5:E27)</f>
        <v>6306826.29</v>
      </c>
      <c r="F31" s="16">
        <f>SUM(F5:F28)</f>
        <v>2296</v>
      </c>
      <c r="G31" s="16">
        <f t="shared" si="1"/>
        <v>183884.96</v>
      </c>
      <c r="H31" s="16">
        <f t="shared" si="1"/>
        <v>41756790.72</v>
      </c>
      <c r="I31" s="26"/>
    </row>
    <row r="32" s="1" customFormat="1" ht="3" customHeight="1" spans="1:9">
      <c r="A32" s="27"/>
      <c r="B32" s="28"/>
      <c r="C32" s="28"/>
      <c r="D32" s="28"/>
      <c r="E32" s="28"/>
      <c r="F32" s="28"/>
      <c r="G32" s="28"/>
      <c r="H32" s="28"/>
      <c r="I32" s="29"/>
    </row>
    <row r="33" s="1" customFormat="1" ht="42" customHeight="1" spans="1:9">
      <c r="A33" s="30" t="s">
        <v>39</v>
      </c>
      <c r="B33" s="31">
        <v>0</v>
      </c>
      <c r="C33" s="32" t="s">
        <v>40</v>
      </c>
      <c r="D33" s="32"/>
      <c r="E33" s="32"/>
      <c r="F33" s="32"/>
      <c r="G33" s="32"/>
      <c r="H33" s="32">
        <f>B33+D34-G34</f>
        <v>3329022</v>
      </c>
      <c r="I33" s="33"/>
    </row>
    <row r="34" s="1" customFormat="1" ht="42" customHeight="1" spans="1:9">
      <c r="A34" s="34"/>
      <c r="B34" s="35"/>
      <c r="C34" s="36" t="s">
        <v>41</v>
      </c>
      <c r="D34" s="37">
        <v>3640394</v>
      </c>
      <c r="E34" s="38" t="s">
        <v>42</v>
      </c>
      <c r="F34" s="39"/>
      <c r="G34" s="40">
        <v>311372</v>
      </c>
      <c r="H34" s="36"/>
      <c r="I34" s="41"/>
    </row>
    <row r="35" s="2" customFormat="1" ht="45" customHeight="1" spans="1:9">
      <c r="A35" s="25" t="s">
        <v>43</v>
      </c>
      <c r="B35" s="42">
        <f>B31+B33</f>
        <v>19950509.42</v>
      </c>
      <c r="C35" s="42">
        <f t="shared" ref="C35:F35" si="2">C31</f>
        <v>28104842.12</v>
      </c>
      <c r="D35" s="42">
        <f>D31+D34</f>
        <v>3834840.43</v>
      </c>
      <c r="E35" s="42">
        <f t="shared" si="2"/>
        <v>6306826.29</v>
      </c>
      <c r="F35" s="42">
        <f t="shared" si="2"/>
        <v>2296</v>
      </c>
      <c r="G35" s="42">
        <f>G31+G34</f>
        <v>495256.96</v>
      </c>
      <c r="H35" s="42">
        <f>H31+H33</f>
        <v>45085812.72</v>
      </c>
      <c r="I35" s="43"/>
    </row>
  </sheetData>
  <sheetProtection algorithmName="SHA-512" hashValue="sZjoL30YfATmCA1tWapAT1+7k4cd/KXzsGOcBPgzc7FB0rEtDvh6BeWtqpMSKXSE4GoveTiovZtorE6T8YFWAQ==" saltValue="1s9KpB2blGvprVDarxB0+A==" spinCount="100000" sheet="1" objects="1"/>
  <mergeCells count="18">
    <mergeCell ref="A1:I1"/>
    <mergeCell ref="A2:I2"/>
    <mergeCell ref="A32:I32"/>
    <mergeCell ref="C33:G33"/>
    <mergeCell ref="E34:F34"/>
    <mergeCell ref="A3:A4"/>
    <mergeCell ref="A33:A34"/>
    <mergeCell ref="B3:B4"/>
    <mergeCell ref="B33:B34"/>
    <mergeCell ref="C3:C4"/>
    <mergeCell ref="D3:D4"/>
    <mergeCell ref="E3:E4"/>
    <mergeCell ref="F3:F4"/>
    <mergeCell ref="G3:G4"/>
    <mergeCell ref="H3:H4"/>
    <mergeCell ref="H33:H34"/>
    <mergeCell ref="I3:I4"/>
    <mergeCell ref="I33:I34"/>
  </mergeCells>
  <pageMargins left="0.554861111111111" right="0.554861111111111" top="0.802777777777778" bottom="0.60625" header="0.5" footer="0.5"/>
  <pageSetup paperSize="9" scale="54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市慈善会2025年收支情况表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办公室用户1</cp:lastModifiedBy>
  <dcterms:created xsi:type="dcterms:W3CDTF">2026-06-16T01:10:00Z</dcterms:created>
  <dcterms:modified xsi:type="dcterms:W3CDTF">2026-06-17T08:31:21Z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809623979A7E4A9AAFE0CF2AB00489E4_11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