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2"/>
  </bookViews>
  <sheets>
    <sheet name="按各县区汇总 (314号文指导性任务清单)" sheetId="1" r:id="rId1"/>
    <sheet name="按各县市区（314号文约束性任务清单）" sheetId="2" r:id="rId2"/>
    <sheet name="314号文全部资金分配" sheetId="3" r:id="rId3"/>
    <sheet name="314号文约束性任务分配额度汇总" sheetId="4" state="hidden" r:id="rId4"/>
  </sheets>
  <definedNames/>
  <calcPr fullCalcOnLoad="1"/>
</workbook>
</file>

<file path=xl/sharedStrings.xml><?xml version="1.0" encoding="utf-8"?>
<sst xmlns="http://schemas.openxmlformats.org/spreadsheetml/2006/main" count="1193" uniqueCount="397">
  <si>
    <t>2019年省级涉农转移支付资金资金分配明细表（指导性任务清单）</t>
  </si>
  <si>
    <t>制表日期：2019年4月25日</t>
  </si>
  <si>
    <t>单位：万元</t>
  </si>
  <si>
    <t>地区</t>
  </si>
  <si>
    <t>资金类别</t>
  </si>
  <si>
    <t>任务类别</t>
  </si>
  <si>
    <t>项目名称</t>
  </si>
  <si>
    <t>子项目名称</t>
  </si>
  <si>
    <t>承担单位</t>
  </si>
  <si>
    <t>金额和任务清单</t>
  </si>
  <si>
    <t>分配依据</t>
  </si>
  <si>
    <t>绩效目标</t>
  </si>
  <si>
    <t>备注</t>
  </si>
  <si>
    <t>金额</t>
  </si>
  <si>
    <t>内容</t>
  </si>
  <si>
    <t>全市任务金额汇总</t>
  </si>
  <si>
    <t>市本级</t>
  </si>
  <si>
    <t>总计</t>
  </si>
  <si>
    <t>一、农业产业发展类</t>
  </si>
  <si>
    <t>合计</t>
  </si>
  <si>
    <t>指导性任务</t>
  </si>
  <si>
    <t>小计</t>
  </si>
  <si>
    <t>（一）创建“粤字号”农业知名品牌与交流合作（50万元）</t>
  </si>
  <si>
    <t>促进农业对外合作</t>
  </si>
  <si>
    <t>云浮市农业农村局</t>
  </si>
  <si>
    <t>用于对外交流合作，实施农业“走出去”、“引进来”,农产品贸易促进等；组织经营主体参加省农博会、农产品品牌宣传推介、特色农产品（食用桑）推广示范等专项经费</t>
  </si>
  <si>
    <t>（二）农产品质量安全及动植物疫病防控体系建设 （178万元）</t>
  </si>
  <si>
    <t>1.畜禽养殖废弃物资源化利用</t>
  </si>
  <si>
    <t>云浮市畜牧兽医渔业局</t>
  </si>
  <si>
    <t>饲料质量安全监管专项经费</t>
  </si>
  <si>
    <t>依法开展行政许可工作，100%完成申请的饲料行政许可事项；实行监督检查和产品抽样检测联动，对辖区1/3生产企业进行质量安全监管；加快药物饲料添加剂退出技术研究，完成饲料生产信息统计分析工作。</t>
  </si>
  <si>
    <t>2.农业综合执法体系建设</t>
  </si>
  <si>
    <t>开展农业综合执法相关工作；农业综合行政执法信息化建设；开展农业行政执法人员培训、交流。</t>
  </si>
  <si>
    <t>依法查处农业违法行为，确保不发生系统性、区域性重大农产品质量安全违法事件。</t>
  </si>
  <si>
    <t>3.动物疫病防控和屠宰管理资金(150万元)</t>
  </si>
  <si>
    <t>云浮畜牧兽医渔业局</t>
  </si>
  <si>
    <t>开展动物免疫监测、检疫、监督及重大动物疫病预防控制、预警、扑灭、无害化处理工作及强化动物防疫体系建设。</t>
  </si>
  <si>
    <t>禽流感、口蹄疫群体免疫密度达到90%以上，抗体水平达到国家标准。逐步实现动物卫生风险管理全面覆盖，开展动物疫病净化示范建设，减少动物卫生事件发生.实现动物及动物产品可追溯，降低发生重大动物疫情和重大畜禽产品质量安全事件风险。屠宰环节病死猪无害化处置达标。</t>
  </si>
  <si>
    <t>云浮市动物卫生监督所</t>
  </si>
  <si>
    <t>4.植物疫病防控</t>
  </si>
  <si>
    <t>资金用于农药监督管理与宣传培训、农药安全使用及农药减量控害培训。</t>
  </si>
  <si>
    <t>5.水产品质量安全保障体系建设</t>
  </si>
  <si>
    <t>渔业统计和休闲渔业监测工作的指导、培训及汇总上报</t>
  </si>
  <si>
    <t>（三）政策性农业保险保费补贴和农村改革补助（3808.5万元）</t>
  </si>
  <si>
    <t>1.政策性农业保险保费补贴</t>
  </si>
  <si>
    <t>市农业农村局</t>
  </si>
  <si>
    <t>政策性水稻保险承保覆盖率80%以上，其他政策性农业保险品种的承保覆盖率均比上年提高。</t>
  </si>
  <si>
    <t>该资金不含直管县。非直管县云城区、云安区、郁南县投保的保费由市农业农村局在市级结算，直管县罗定市、新兴县单独结算。</t>
  </si>
  <si>
    <t>市金融工作局</t>
  </si>
  <si>
    <t>农房保险应保尽保。</t>
  </si>
  <si>
    <t>该资金不含直管县。非直管县云城区、云安区、郁南县投保的保费由市金融工作局在市级结算，直管县罗定市、新兴县单独结算。</t>
  </si>
  <si>
    <t>2.农村综合改革和农村土地流转奖补补助</t>
  </si>
  <si>
    <t>1.稳步推进农村土地经营权流转，适度规模经营水平稳步提升54.5万元；2.乡村振兴战略——“三清三拆三整治”专项竞赛奖补资金315万元，根据乡村振兴办提供的竞赛结果进行分配，直接戴帽下达。</t>
  </si>
  <si>
    <t>（四）农业生产能力提升（政府性基金预算，21万元）</t>
  </si>
  <si>
    <t>农业装备能力提升</t>
  </si>
  <si>
    <t>组织开展农机化人员培训、召开现场会，开展农业计划调研等</t>
  </si>
  <si>
    <t>云浮市农业科学及技术推广中心</t>
  </si>
  <si>
    <t>二、农村人居环境整治类</t>
  </si>
  <si>
    <t>推进村庄规划编制工作</t>
  </si>
  <si>
    <t>编制规划</t>
  </si>
  <si>
    <t>云浮市自然资源局</t>
  </si>
  <si>
    <t>开展编制规划建设</t>
  </si>
  <si>
    <t>三、精准扶贫精准脱贫类</t>
  </si>
  <si>
    <t>四、生态林业建设类</t>
  </si>
  <si>
    <t>四、生态林业建设类合计</t>
  </si>
  <si>
    <t>（一）森林公安基础设施建设</t>
  </si>
  <si>
    <t>无人机购置</t>
  </si>
  <si>
    <t>云浮市公安局森林分局</t>
  </si>
  <si>
    <t>购置无人机4架</t>
  </si>
  <si>
    <t>（二）林业工作站和木材检查站服务能力建设</t>
  </si>
  <si>
    <t>森林保险省级财政保费补贴</t>
  </si>
  <si>
    <t>云浮市林业局</t>
  </si>
  <si>
    <t>预计生态林169万亩、商品林72万亩</t>
  </si>
  <si>
    <t>森林保险省级财政保费补贴：全市生态林参保305万亩，商品林参保137万亩</t>
  </si>
  <si>
    <t>省负担保费0.5元/亩，根据省级保费结算规定，非直管县云城区、云安区、郁南县投保的保费由市林业局在市级结算，直管县罗定市、新兴县单独结算。</t>
  </si>
  <si>
    <t>（三）野生动植物保护管理项目</t>
  </si>
  <si>
    <t>野生动植物保护和管理</t>
  </si>
  <si>
    <t>野生动植物保护和管理1个</t>
  </si>
  <si>
    <t>（四）林业发展补助（森林植被恢复费）（957.55万元）</t>
  </si>
  <si>
    <t>1.生态修复</t>
  </si>
  <si>
    <t>广东南山森林公园管理处</t>
  </si>
  <si>
    <t>《云浮市人民政府办公室公文呈报表》（C19-13）市林业局《关于要求解决南山森林公园冬瓜山山体滑坡整治工程资金的请求》（云林报[2018]164号）的批示</t>
  </si>
  <si>
    <t>冬瓜山山体滑坡整治</t>
  </si>
  <si>
    <t>2.森林植被恢复费（573.55万元）</t>
  </si>
  <si>
    <t>1.根据《关于印发广东省省级森林植被恢复费专项资金管理办法的通知》（粤财农[2014]138号），森林植被恢复费是根据各县（市、区）征收上缴数额经省财政按10%压支及省主管部门预留部分用于生态公益林提标后按照省市县2:1:7的比例分配的。根据省主管部门按资金管理办法的规定测算出数额返拨各县（市、区），市本级部分根据《广东省省级森林植被恢复费专项资金管理办法》有关规定、结合林业工作实际，安排给市属各国有林场、市林业局本级、广东南山森林公园管理处、市国有林场和森公园管理总站、市林业科学和技术推广中心使用）2.2018年度广东省返拨森林植被恢复费统计表</t>
  </si>
  <si>
    <t>森林植被恢复返拨市县</t>
  </si>
  <si>
    <t>云浮市国有林场和森林公园管理总站</t>
  </si>
  <si>
    <t>云浮市林业科学和技术推广中心</t>
  </si>
  <si>
    <t>云浮市国有大云雾林场</t>
  </si>
  <si>
    <t>云浮市国有龙埇林场</t>
  </si>
  <si>
    <t>云浮市国有飞马林场</t>
  </si>
  <si>
    <t>云浮市国有同乐林场</t>
  </si>
  <si>
    <t>云浮市国有水台林场</t>
  </si>
  <si>
    <t>（五）林业种苗育苗</t>
  </si>
  <si>
    <t>林业种苗（25万元）</t>
  </si>
  <si>
    <t>保障性育苗20万株</t>
  </si>
  <si>
    <t>保障性育苗和生产基地基础设施建设</t>
  </si>
  <si>
    <t>0.5元/株</t>
  </si>
  <si>
    <t>保障性育苗30万株</t>
  </si>
  <si>
    <t>（六）林下经济示范基地</t>
  </si>
  <si>
    <t>林下经济示范基地</t>
  </si>
  <si>
    <t>林下经济示范基地建设3个，由主管部门统筹安排到市属林场</t>
  </si>
  <si>
    <t>五、农业农村基础设施建设类</t>
  </si>
  <si>
    <t>五、农业农村基础设施建设类合计</t>
  </si>
  <si>
    <t>市县河长制奖补资金</t>
  </si>
  <si>
    <t>云浮市水务局</t>
  </si>
  <si>
    <t>统筹支持河长制湖长制工作</t>
  </si>
  <si>
    <t>粤水规计函〔2019〕35号</t>
  </si>
  <si>
    <t>云城区</t>
  </si>
  <si>
    <t>（一）培育新型经营主体和构建新型乡村助农服务体系（76万元）</t>
  </si>
  <si>
    <t>1.提升农产品加工业发展水平</t>
  </si>
  <si>
    <t>提升农产品加工业发展水平。每个县（市、区）各自确定项目承担单位，实施一个农产品加工项目，由县级农业行政主管部门审核，报市备案后实施。</t>
  </si>
  <si>
    <t>提升农产品加工业发展水平。</t>
  </si>
  <si>
    <t>2.休闲农业与乡村旅游示范点建设</t>
  </si>
  <si>
    <t>提升休闲农业与乡村旅游省级示范点的基础设施水平，各示范点制定方案报县级农业行政主管部门审核后，报市备案后实施。</t>
  </si>
  <si>
    <t>依据：粤农〔2017〕93号</t>
  </si>
  <si>
    <t>提升休闲农业与乡村旅游省级示范点的基础设施水平</t>
  </si>
  <si>
    <t>（二）农产品质量安全及动植物疫病防控体系建设（195.5万元）</t>
  </si>
  <si>
    <t>3.动物疫病防控和屠宰管理资金</t>
  </si>
  <si>
    <t>因素法分配</t>
  </si>
  <si>
    <t>资金用于农作物病虫疫情监测阻截防控、农药监督管理与宣传培训、农作物病虫绿色防控与统防统治。</t>
  </si>
  <si>
    <t>农作物病虫预测预报准确率92%以上，重大植物疫情不恶性蔓延、重大病虫不暴发成灾，农业生产农药使用量保持零增长。</t>
  </si>
  <si>
    <t>渔业统计和休闲渔业监测工作的原始数据调查、填报工作</t>
  </si>
  <si>
    <t>（三）政策性农业保险保费补贴和农村改革补助</t>
  </si>
  <si>
    <t>农村综合改革和农村土地流转奖补补助</t>
  </si>
  <si>
    <t>选择1个乡镇为农村承包地经营权流转试点，稳步推进农村土地经营权流转，推进适度规模经营。</t>
  </si>
  <si>
    <t>（四）农业生产能力提升（政府性基金预算）</t>
  </si>
  <si>
    <t>（一）推进村庄规划编制工作</t>
  </si>
  <si>
    <t>推动村庄规划编制工作</t>
  </si>
  <si>
    <t>粤农农函〔2018〕450号</t>
  </si>
  <si>
    <t>2019年基本完成村庄规划编制工作</t>
  </si>
  <si>
    <t>（二）推进社区体育公园建设</t>
  </si>
  <si>
    <t>社区体育公园建设</t>
  </si>
  <si>
    <t>建设1个中型、3个大型、1个小型社区体育公园</t>
  </si>
  <si>
    <t>粤农农函[2018]450号</t>
  </si>
  <si>
    <t>满足群众健身需求，丰富群众生活，让人民群众享受社会发展红利。</t>
  </si>
  <si>
    <t>省住建厅要求：大型社区体育公园补助50万，中型补助30万，小型补助10万。</t>
  </si>
  <si>
    <t>（三）四好农村路建设任务（595万元）</t>
  </si>
  <si>
    <t>1.农村公路养护</t>
  </si>
  <si>
    <t>镇通行政村道路4.5米以下拓宽工程</t>
  </si>
  <si>
    <t>2019年全市“四好农村路”建设行动方案中镇通行政村道路拓宽任务315公里，其中云城38公里，补助标准参照上级标准8万元/公里。</t>
  </si>
  <si>
    <t>315公里镇通行政村道路由3.5米拓宽到4.5米，改善交通条件</t>
  </si>
  <si>
    <t>2.建设通200人以上自然村公路路面硬化、砂土路和等外路改造</t>
  </si>
  <si>
    <t>云城约16.17公里，补助标准为18万元/公里</t>
  </si>
  <si>
    <t>粤交规划函〔2018〕315号</t>
  </si>
  <si>
    <t>改善交通出行条件，全市建设通200人以上自然村公路路面硬化、砂土路和等外路改造71公里</t>
  </si>
  <si>
    <t>建档立卡贫困户小额贷款贴息</t>
  </si>
  <si>
    <t>对建档立卡贫困户扶贫小额贷款给予贴息</t>
  </si>
  <si>
    <t>参考县贫困人口数取整计算</t>
  </si>
  <si>
    <t>购置无人机2架</t>
  </si>
  <si>
    <t>《广东省林业厅关于报送2019年度乡村振兴战略省级财政专项资金（森林资源培育及管护、林业产业发展）任务计划的通知》（粤林财〔2018〕46号）、《关于呈报云浮市2019年度乡村振兴战略省级财政专项资金（森林资源培育及管护、林业产业发展）任务计划的请示》(云林报【2018】126号)</t>
  </si>
  <si>
    <t>购置无人机</t>
  </si>
  <si>
    <t>5万元/架</t>
  </si>
  <si>
    <t>林业工作站设备购置项目</t>
  </si>
  <si>
    <t>林业工作站建设2处</t>
  </si>
  <si>
    <t>5万元/处</t>
  </si>
  <si>
    <t>（三）林业发展补助（森林植被恢复费）</t>
  </si>
  <si>
    <t>森林植被恢复费</t>
  </si>
  <si>
    <t>森林植被恢复征收返拨市县</t>
  </si>
  <si>
    <t>（四）林下经济示范县</t>
  </si>
  <si>
    <t>林下经济示范县</t>
  </si>
  <si>
    <t>林下经济示范县1个</t>
  </si>
  <si>
    <t>200万元/个</t>
  </si>
  <si>
    <t>云安区</t>
  </si>
  <si>
    <t>（一）培育新型经营主体和构建新型乡村助农服务体系</t>
  </si>
  <si>
    <t>提升农产品加工业发展水平</t>
  </si>
  <si>
    <t>（二）创建“粤字号”农业知名品牌与交流合作</t>
  </si>
  <si>
    <t>创建“粤字号”农业知名品牌、市场体系建设（10万元）</t>
  </si>
  <si>
    <t>云浮力智农业有限公司</t>
  </si>
  <si>
    <t>广东省菜篮子工程云安力智生猪基地补助</t>
  </si>
  <si>
    <t>根据省农业厅《关于公布广东省“菜篮子”基地申报和复审结果的通知》（粤农函〔2018〕176号）公布的我市2018年新增的省级“菜篮子”基地名单进行分配。</t>
  </si>
  <si>
    <t>云浮市星耀畜牧有限公司</t>
  </si>
  <si>
    <t>广东省菜篮子工程云安星耀生猪基地补助</t>
  </si>
  <si>
    <t>（三）农产品质量安全及动植物疫病防控体系建设（181万元）</t>
  </si>
  <si>
    <t>（四）政策性农业保险保费补贴和农村改革补助</t>
  </si>
  <si>
    <t>（五）农业生产能力提升（政府性基金预算）</t>
  </si>
  <si>
    <t>（一）推进农村人居环境整治，建设生态宜居美丽乡村，重点打造示范村、示范镇、示范县</t>
  </si>
  <si>
    <t>全域农村人居环境整治</t>
  </si>
  <si>
    <t>云安区7个示范村、1个示范镇建设；</t>
  </si>
  <si>
    <t>推进农村人居环境整治，建设生态美丽宜居乡村，打造示范镇、示范村。</t>
  </si>
  <si>
    <t>粤办发[2018]21号文支持范围（示范村每个250万元、示范镇每个500万元）</t>
  </si>
  <si>
    <t>（二）推进村庄规划编制工作</t>
  </si>
  <si>
    <t>（三）推进社区体育公园建设</t>
  </si>
  <si>
    <t>建设1个中型、2个大型社区体育公园</t>
  </si>
  <si>
    <t>（四）四好农村路建设任务（431万元）</t>
  </si>
  <si>
    <t>2019年全市“四好农村路”建设行动方案中镇通行政村道路拓宽任务315公里，其中云安29公里，补助标准参照上级标准8万元/公里。</t>
  </si>
  <si>
    <t>因资金不足，云安区本次安排4.75公里38万元，另在粤交规函〔2018〕3446号新增养护资金1294万元中安排24.25公里194万元。</t>
  </si>
  <si>
    <t>云安约21.83公里，补助标准为18万元/公里</t>
  </si>
  <si>
    <t>（四）林业种苗育苗</t>
  </si>
  <si>
    <t>林业种苗</t>
  </si>
  <si>
    <t>种苗生产基地基础设施建设60万株</t>
  </si>
  <si>
    <t>罗定市</t>
  </si>
  <si>
    <t>创建“粤字号”农业知名品牌与交流合作</t>
  </si>
  <si>
    <t>创建“粤字号”农业知名品牌、市场体系建设</t>
  </si>
  <si>
    <t>罗定市永巨农产品专业合作社</t>
  </si>
  <si>
    <t>广东省菜篮子工程罗定永巨蔬菜基地补助</t>
  </si>
  <si>
    <t>四好农村路建设任务（2096万元）</t>
  </si>
  <si>
    <t>农村公路养护</t>
  </si>
  <si>
    <t>2019年全市“四好农村路”建设行动方案中镇通行政村道路拓宽任务315公里，其中罗定115公里，补助标准参照上级标准8万元/公里。</t>
  </si>
  <si>
    <t>（一）林业工作站和木材检查站服务能力建设（65万元）</t>
  </si>
  <si>
    <t>1.林业工作站设备购置项目</t>
  </si>
  <si>
    <t>林业工作站建设9处</t>
  </si>
  <si>
    <t>2.林业工作站标准化建设项目</t>
  </si>
  <si>
    <t>林业工作站标准化建设1处</t>
  </si>
  <si>
    <t>20万元/处</t>
  </si>
  <si>
    <t>预计生态林75万亩、商品林37万亩</t>
  </si>
  <si>
    <t>（三）湿地保护和恢复项目</t>
  </si>
  <si>
    <t>湿地保护和恢复</t>
  </si>
  <si>
    <t>罗定市金银湖国家湿地公园</t>
  </si>
  <si>
    <t>100万元/个</t>
  </si>
  <si>
    <t>（四）林业发展补助（森林植被恢复费）</t>
  </si>
  <si>
    <t>新兴县</t>
  </si>
  <si>
    <t>四好农村路建设任务</t>
  </si>
  <si>
    <t>2019年全市“四好农村路”建设行动方案中镇通行政村道路拓宽任务315公里，其中新兴56公里，补助标准参照上级标准8万元/公里。</t>
  </si>
  <si>
    <t>（二）林业工作站和木材检查站服务能力建设（70万元）</t>
  </si>
  <si>
    <t>林业工作站建设6处</t>
  </si>
  <si>
    <t>林业工作站标准化建设2处</t>
  </si>
  <si>
    <t>（三）林业工作站和木材检查站服务能力建设</t>
  </si>
  <si>
    <t>预计生态林61万亩、商品林28万亩</t>
  </si>
  <si>
    <t>郁南县</t>
  </si>
  <si>
    <t>（一）培育新型经营主体和构建新型乡村助农服务体系（65万元）</t>
  </si>
  <si>
    <t>郁南县金鸡蛋养殖有限公司</t>
  </si>
  <si>
    <t>广东省菜篮子工程郁南金鸡蛋禽蛋基地补助</t>
  </si>
  <si>
    <t>（三）农产品质量安全及动植物疫病防控体系建设（230万元）</t>
  </si>
  <si>
    <t>郁南县12个示范村、1个示范镇建设</t>
  </si>
  <si>
    <t xml:space="preserve">粤农农函〔2018〕450号 </t>
  </si>
  <si>
    <t xml:space="preserve">2019年基本完成村庄规划编制工作 </t>
  </si>
  <si>
    <t>建设2个中型社区体育公园</t>
  </si>
  <si>
    <t>（四）四好农村路建设任务（1210万元）</t>
  </si>
  <si>
    <t>2019年全市“四好农村路”建设行动方案中镇通行政村道路拓宽任务315公里，其中郁南77公里，补助标准参照上级标准8万元/公里。</t>
  </si>
  <si>
    <t>郁南33公里，补助标准为18万元/公里</t>
  </si>
  <si>
    <t>（一）林业工作站和木材检查站服务能力建设（40万元）</t>
  </si>
  <si>
    <t>林业工作站建设4处</t>
  </si>
  <si>
    <t>2.木材检查站能力建设</t>
  </si>
  <si>
    <t>木材检查站能力建设1处</t>
  </si>
  <si>
    <t>（二）湿地保护和恢复项目</t>
  </si>
  <si>
    <t>郁南县大河国家湿地公园</t>
  </si>
  <si>
    <t>保障性育苗40万株</t>
  </si>
  <si>
    <t xml:space="preserve"> 2019年省级涉农转移支付资金资金分配明细表（约束性任务清单）</t>
  </si>
  <si>
    <t>约束性任务</t>
  </si>
  <si>
    <t>根据省任务清单文号</t>
  </si>
  <si>
    <t>全市约束性任务金额汇总</t>
  </si>
  <si>
    <t>（一）农产品质量安全及动植物疫病防控体系建设</t>
  </si>
  <si>
    <t>推进畜禽养殖废弃物资源化利用专项经费</t>
  </si>
  <si>
    <t>畜禽粪污综合利用率达到68%以上，规模养殖场粪污处理设施装备配套率达到80%以上，大型规模养殖场粪污处理设施装备配套率达到100%。完成畜牧业相关统计分析。</t>
  </si>
  <si>
    <t>2.农产品质量安全体系建设</t>
  </si>
  <si>
    <t>组织开展省、市级例行监测和监督抽查工作，协助开展省级例行监测工作，以及负责省级应急监督抽查抽样和不合格产品查处等专项经费；“三品一标”以及品牌宣传推介等专项经费</t>
  </si>
  <si>
    <t>确保农产品合格率96%以上；开展农产品质量安全风险监测和评估分析，掌握农产品质量安全情况，为政府开展农产品质量安全监管提供依据，努力保障不发生重大农产品质量安全事件。规范农业标准化、农业检验检测体系建设资金等项目资金使用，提高资金使用效益。</t>
  </si>
  <si>
    <t>云浮市农产品检验检疫中心</t>
  </si>
  <si>
    <t>开展市级农产品例行监测和监督抽查检测工作及协助开展省市级例行监测、监督抽查抽样专项经费</t>
  </si>
  <si>
    <t>开展农产品质量安全追溯体系建设，包括农产品追溯应用培训、宣传、追溯设备购置及工作补助等</t>
  </si>
  <si>
    <t>3.水产品质量体系建设项目</t>
  </si>
  <si>
    <t>开展监测草鱼出血病，采样检测150份；监测罗湖病毒病，采样检测100份；形成年度流行情况分析报告</t>
  </si>
  <si>
    <t>（二）政策性农业保险保费补贴和农村改革补助</t>
  </si>
  <si>
    <t>全市监测网的运行管护、数据处理与分析研究、监测人员和被监测农户培训，以及开展专项治理、督查考评和案（事）件查处等。</t>
  </si>
  <si>
    <t>（三）现代渔业发展</t>
  </si>
  <si>
    <t>现代渔业发展</t>
  </si>
  <si>
    <t>扶持5个纯渔村或渔民专业合作社，建立专门的渔业协管、生产组织、渔业统计、信息报送、政策宣贯、贫困渔民情况跟踪等制度，定期（每月）向省级渔业主管部门报送一次扶持情况和效果。具体扶持对象的条件和名单由市级渔业主管部门负责确定，应优先考虑列入省扶贫办《海洋渔业贫困户清单》的纯渔村。</t>
  </si>
  <si>
    <t>（一）森林碳汇造林及抚育</t>
  </si>
  <si>
    <t>森林资源培育--森林碳汇造林及抚育</t>
  </si>
  <si>
    <t>2019年新造林1167亩，2017造林需抚育1040亩，2018造林需抚育2105亩</t>
  </si>
  <si>
    <t>全市森林碳汇造林及抚育（2019年新造林1.0711万亩，2018年造林需抚育3.8632万亩，2017年造林需抚育3.0204万亩）</t>
  </si>
  <si>
    <t>补助：造林800元/亩，抚育200元/亩</t>
  </si>
  <si>
    <t>2019年新造林1700亩，2018造林需抚育1000亩</t>
  </si>
  <si>
    <t>2019年新造林556亩，2017造林需抚育600亩，2018造林需抚育442亩</t>
  </si>
  <si>
    <t>2019年新造林548亩</t>
  </si>
  <si>
    <t>（二）中央财政森林抚育补助配套</t>
  </si>
  <si>
    <t>森林资源培育--中央财政森林抚育补助配套</t>
  </si>
  <si>
    <t>4440亩</t>
  </si>
  <si>
    <t>全市森林抚育8.45万亩</t>
  </si>
  <si>
    <t>3960亩</t>
  </si>
  <si>
    <t>4820亩</t>
  </si>
  <si>
    <t>1280亩</t>
  </si>
  <si>
    <t>（三）林业有害生物防控</t>
  </si>
  <si>
    <t>1.薇甘菊人工和化学防治</t>
  </si>
  <si>
    <t>薇甘菊防治0.01万亩</t>
  </si>
  <si>
    <t>全市林业有害生物防治（薇甘菊防治0.2万亩、叶部害虫防治0.46万亩</t>
  </si>
  <si>
    <t>补助200元/亩</t>
  </si>
  <si>
    <t>2.叶部病虫害防治面积</t>
  </si>
  <si>
    <t>叶部害虫防治0.06万亩</t>
  </si>
  <si>
    <t>补助50元/亩</t>
  </si>
  <si>
    <t>推进畜禽养殖废弃物资源化利用专项经费。</t>
  </si>
  <si>
    <t>协助开展省市级例行监测、监督抽查工作。</t>
  </si>
  <si>
    <t>开展辖区蔬菜等农产品的快速检测工作，并通过广东省农产品检测信息平台按月报送检测数据</t>
  </si>
  <si>
    <t>云浮市云城区高峰经济发展总公司</t>
  </si>
  <si>
    <t>无公害农产品认证补助</t>
  </si>
  <si>
    <t>1.根据市委办、市府办《关于促进现代特色农业加快发展的实施意见（云发〔2016〕3），品质农业创建工程中“对新获得有机食品、绿色食品和无公害农产品认证的，分别给予一次性补助5万元、3万元、2万元。”2.省按如下标准补助：获得无公害农产品认证的每个单位一次性补助0.5万元，获得绿色食品或有机食品的每个单位一次性补助2万元。</t>
  </si>
  <si>
    <t>云浮市云城区河口镇经济发展总公司</t>
  </si>
  <si>
    <t xml:space="preserve">完成强制免疫、养殖环节病死猪无害化处理和强制扑杀工作。清算2019年度屠宰环节病害猪无害化处理补贴。 </t>
  </si>
  <si>
    <t xml:space="preserve"> 禽流感、口蹄疫群体免疫密度达到90%以上，抗体水平达到国家标准。逐步实现动物卫生风险管理全面覆盖，开展动物疫病净化示范建设，减少动物卫生事件发生.实现动物及动物产品可追溯，降低发生重大动物疫情和重大畜禽产品质量安全事件风险。屠宰环节病死猪无害化处置达标。</t>
  </si>
  <si>
    <t>4.水产品质量体系建设项目</t>
  </si>
  <si>
    <t>开展监测罗非鱼链球菌病，采样检测70份；水产苗种产地检疫30批次以上，形成年度流行情况分析报告</t>
  </si>
  <si>
    <t>辖区内被监测农户补贴、监测网的运行管护、数据处理与分析研究、监测人员和被监测农户培训。</t>
  </si>
  <si>
    <t>开展农村集体产权制度改革，合理确认农村集体经济组织成员身份；落实集体资产所有权；选择1个乡镇为农村承包地经营权流转试点。</t>
  </si>
  <si>
    <t>（一）南粤古驿道建设</t>
  </si>
  <si>
    <t>绿道、古驿道、社区体育公园建设</t>
  </si>
  <si>
    <t>城北石板坑至大金山顶5公里绿道建设</t>
  </si>
  <si>
    <t>完成7个公共目的地、10个标识牌、5个驿站建设</t>
  </si>
  <si>
    <t>粤林函【2018】774号</t>
  </si>
  <si>
    <t>（一）绿美古树乡村建设</t>
  </si>
  <si>
    <t>绿美古树乡村建设</t>
  </si>
  <si>
    <t>绿美古树乡村建设2个</t>
  </si>
  <si>
    <t>（二）森林碳汇造林及抚育</t>
  </si>
  <si>
    <t>2019年新造林1400亩，2017造林需抚育5304亩，2018造林需抚育6885亩</t>
  </si>
  <si>
    <t>薇甘菊人工和化学防治</t>
  </si>
  <si>
    <t>薇甘菊防治0.04万亩</t>
  </si>
  <si>
    <t>（一）中小河流治理</t>
  </si>
  <si>
    <t>山区五市中小河流治理（2019年治理任务项目）</t>
  </si>
  <si>
    <t>中小河流治理9公里</t>
  </si>
  <si>
    <t>粤水规计函〔2019〕35号已明确任务和金额</t>
  </si>
  <si>
    <t>山区五市中小河流治理项目省级补助标准以经省人民政府批准的《广东省山区五市中小河流治理规划》的规划投资70%控制，且每公里补助资金不超过140万元，不足140万元的以实际数为准，项目补助资金最终由省水利厅会省财政厅核定。</t>
  </si>
  <si>
    <t>（二）大中型、小型水库移民后期扶持</t>
  </si>
  <si>
    <t>1.大中型水库库区基金</t>
  </si>
  <si>
    <t>中型水库库区基金移民核定人口1064人</t>
  </si>
  <si>
    <t>粤水规计函〔2019〕35号，市移民办根据各县（市、区）移民核定人口制定</t>
  </si>
  <si>
    <t>移民美丽乡村建设和发展生产促进增收等</t>
  </si>
  <si>
    <t>2.小型水库移民扶助基金</t>
  </si>
  <si>
    <t>小型水库库区移民扶助基金核定人口1721人</t>
  </si>
  <si>
    <t>2018年度现代化美丽牧场奖补资金</t>
  </si>
  <si>
    <t>依据：粤农农函〔2018〕105号</t>
  </si>
  <si>
    <t xml:space="preserve">省厅畜牧处做方案时按100万每个场进行将补。 </t>
  </si>
  <si>
    <t>协助开展省市级例行监测、监督抽查工作</t>
  </si>
  <si>
    <t>云浮市云安区农丰农业综合开发有限公司</t>
  </si>
  <si>
    <t>绿色食品认证补助</t>
  </si>
  <si>
    <t>按2018年行业统计牲畜出栏量占45%、家禽出栏量占35%、生猪屠宰量占20%的比例的因素法分配。</t>
  </si>
  <si>
    <t>（一）推进农村人居环境整治</t>
  </si>
  <si>
    <t>省民政厅核定全区105个行政村，粤办发[2018]21号文规定减除省定贫困村22个后，纳入补助范围的83个行政村全面开展人居环境整治（每个行政村补助25万元）。</t>
  </si>
  <si>
    <t>粤办发[2018]21号文支持范围（云城区和省定贫困村、省级新农村示范片核心村不列入支持范围）</t>
  </si>
  <si>
    <t>（二）南粤古驿道建设</t>
  </si>
  <si>
    <t>富林镇南洋日子号至高二庙角坑6公里绿道建设</t>
  </si>
  <si>
    <t>完成3个公共目的地、5个标识牌、3个驿站建设</t>
  </si>
  <si>
    <t>（三）四好农村路建设</t>
  </si>
  <si>
    <t>“畅返不畅”路段整治</t>
  </si>
  <si>
    <t>省交通运输厅"畅返不畅"项目库云安区路段整治任务约16.47公里，补助标准约18万元/公里。</t>
  </si>
  <si>
    <t>粤办发［2018］36号、粤交规划函〔2018〕315号</t>
  </si>
  <si>
    <t>完成“畅返不畅"路段整治,提高乡村公路通畅能力,实现走好路.</t>
  </si>
  <si>
    <t>2019年新造林2000亩，2017造林需抚育6260亩，2018造林需抚育9600亩</t>
  </si>
  <si>
    <t>（三）中央财政森林抚育补助配套</t>
  </si>
  <si>
    <t>10000亩</t>
  </si>
  <si>
    <t>补助20元/亩</t>
  </si>
  <si>
    <t>（四）林业有害生物防控</t>
  </si>
  <si>
    <t>叶部病虫害防治面积</t>
  </si>
  <si>
    <t>叶部害虫防治0.4万亩</t>
  </si>
  <si>
    <t>（一）中小河流治理（一般公共预算）</t>
  </si>
  <si>
    <t>中小河流治理10公里</t>
  </si>
  <si>
    <t>（二）大中型、小型水库移民后期扶持（政府性基金）</t>
  </si>
  <si>
    <t>中型水库库区基金移民核定人口1970人</t>
  </si>
  <si>
    <t>小型水库库区移民扶助基金核定人口1487人</t>
  </si>
  <si>
    <t>1.新认定的省重点农业龙头企业奖励</t>
  </si>
  <si>
    <t>广东桂之神实业股份有限公司</t>
  </si>
  <si>
    <t>2018年新认定的省重点农业龙头企业奖励</t>
  </si>
  <si>
    <t>依据：粤农农〔2019〕40号</t>
  </si>
  <si>
    <t>推进新型农业经营主体质量提升</t>
  </si>
  <si>
    <t>1.粤农农〔2019〕40号2018年度新认定的省重点农业龙头企业为该三家企业，奖励标准参照2018年省级财政资金奖励标准30万元/个（粤农计〔2018〕24号）；2.根据市委办、市府办《关于促进现代特色农业加快发展的实施意见（云办发〔2016〕3号），对每年新认定的省级给予一次性10万元。</t>
  </si>
  <si>
    <t>罗定市海惠生态农业发展有限公司</t>
  </si>
  <si>
    <t>2.农民专业合作社质量提升推进试点</t>
  </si>
  <si>
    <t>建设罗定农民专业合作社质量提升推进试点。由罗定市确定项目承担单位。</t>
  </si>
  <si>
    <t>依据：粤农〔2018〕176号</t>
  </si>
  <si>
    <t>构建新型助农服务综合体系及合作社质量提升整县推进工作。</t>
  </si>
  <si>
    <t>省农业农村厅向农业农村部上报了[关于报送农民专业合作社质量提升整县推进试点方案的函（粤农〔2018〕176号）]。根据粤农〔2018〕176号，罗定市为整县推进试点范围。参照省农业农村厅做方案时按每个试点县300万元标准进行扶持。</t>
  </si>
  <si>
    <t>（二）农产品质量安全及动植物疫病防控体系建设</t>
  </si>
  <si>
    <t>绿美古树乡村建设1个</t>
  </si>
  <si>
    <t>2019年新造林1040亩，2017造林需抚育3200亩，2018造林需抚育4800亩</t>
  </si>
  <si>
    <t>20000亩</t>
  </si>
  <si>
    <t>（一）大中型、小型水库移民后期扶持（政府性基金）</t>
  </si>
  <si>
    <t>大中型水库库区基金</t>
  </si>
  <si>
    <t>中型水库库区基金移民核定人口6305人</t>
  </si>
  <si>
    <t>新认定的省重点农业龙头企业奖励</t>
  </si>
  <si>
    <t>广东惠兴农牧发展有限公司</t>
  </si>
  <si>
    <t>广东东成种猪科技有限公司</t>
  </si>
  <si>
    <t>2019年新造林1300亩，2017造林需抚育4800亩，2018造林需抚育4800亩</t>
  </si>
  <si>
    <t>中型水库库区基金移民核定人口10070人</t>
  </si>
  <si>
    <t>全国绿色食品原料标准化基地（郁南县沙糖桔）的监督管理专项经费</t>
  </si>
  <si>
    <t>郁南县为全国绿色食品原料标准化基地</t>
  </si>
  <si>
    <t>广东优越鲜农业科技有限公司</t>
  </si>
  <si>
    <t>郁南富康农业发展有限公司</t>
  </si>
  <si>
    <t>开展监测罗非鱼链球菌病，采样检测60份；水产苗种产地检疫40批次以上，形成年度流行情况分析报告</t>
  </si>
  <si>
    <t>省民政厅核定全县177个行政村，粤办发[2018]21号文规定减除省定贫困村25个、省级新农村示范片核心村4个后，纳入补助范围的148个行政村全面开展人居环境整治（每个行政村补助25万元）。</t>
  </si>
  <si>
    <t>南江古水道佛子坝-大湾段绿道建设</t>
  </si>
  <si>
    <t>完成古驿道35处文化设施、9个节点及服务区设施建设提升、4公顷植被恢复、30个信息牌建设、1个历史遗存修复</t>
  </si>
  <si>
    <t>省交通运输厅"畅返不畅"项目库郁南县路段整治任务约310.15公里，补助标准约18万元/公里。</t>
  </si>
  <si>
    <t>2019年新造林1000亩，2017造林需抚育9000亩，2018造林需抚育9000亩</t>
  </si>
  <si>
    <t>薇甘菊防治0.07万亩</t>
  </si>
  <si>
    <t>中小河流治理40公里</t>
  </si>
  <si>
    <t>中型水库库区基金移民核定人口12979人</t>
  </si>
  <si>
    <t>小型水库库区移民扶助基金核定人口26人</t>
  </si>
  <si>
    <t xml:space="preserve"> 2019年省级涉农转移支付资金资金分配汇总表</t>
  </si>
  <si>
    <t>类别</t>
  </si>
  <si>
    <t>一般公共预算</t>
  </si>
  <si>
    <t>政府性基金预算</t>
  </si>
  <si>
    <t xml:space="preserve"> </t>
  </si>
  <si>
    <t xml:space="preserve"> 2019年省级涉农转移支付资金资金分配汇总表（约束性任务）</t>
  </si>
  <si>
    <t>资金类别及分配金额</t>
  </si>
  <si>
    <t>五类资金合计</t>
  </si>
  <si>
    <t>地区金额占资金总量比例</t>
  </si>
  <si>
    <t>比例</t>
  </si>
  <si>
    <t>汇总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</si>
</sst>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8">
    <font>
      <sz val="12"/>
      <name val="宋体"/>
      <family val="0"/>
    </font>
    <font>
      <b/>
      <sz val="18"/>
      <name val="宋体"/>
      <family val="0"/>
    </font>
    <font>
      <b/>
      <sz val="16"/>
      <name val="宋体"/>
      <family val="0"/>
    </font>
    <font>
      <b/>
      <sz val="12"/>
      <name val="宋体"/>
      <family val="0"/>
    </font>
    <font>
      <b/>
      <sz val="12"/>
      <name val="黑体"/>
      <family val="3"/>
    </font>
    <font>
      <sz val="12"/>
      <name val="黑体"/>
      <family val="3"/>
    </font>
    <font>
      <b/>
      <sz val="10"/>
      <name val="黑体"/>
      <family val="3"/>
    </font>
    <font>
      <b/>
      <sz val="16"/>
      <name val="黑体"/>
      <family val="3"/>
    </font>
    <font>
      <sz val="14"/>
      <name val="黑体"/>
      <family val="3"/>
    </font>
    <font>
      <sz val="8"/>
      <name val="宋体"/>
      <family val="0"/>
    </font>
    <font>
      <sz val="11"/>
      <name val="宋体"/>
      <family val="0"/>
    </font>
    <font>
      <sz val="10"/>
      <name val="宋体"/>
      <family val="0"/>
    </font>
    <font>
      <sz val="9"/>
      <name val="宋体"/>
      <family val="0"/>
    </font>
    <font>
      <b/>
      <sz val="11"/>
      <name val="宋体"/>
      <family val="0"/>
    </font>
    <font>
      <b/>
      <sz val="10"/>
      <name val="宋体"/>
      <family val="0"/>
    </font>
    <font>
      <b/>
      <sz val="9"/>
      <name val="宋体"/>
      <family val="0"/>
    </font>
    <font>
      <sz val="7"/>
      <name val="宋体"/>
      <family val="0"/>
    </font>
    <font>
      <sz val="12"/>
      <color indexed="8"/>
      <name val="宋体"/>
      <family val="0"/>
    </font>
    <font>
      <b/>
      <sz val="16"/>
      <color indexed="8"/>
      <name val="宋体"/>
      <family val="0"/>
    </font>
    <font>
      <sz val="11"/>
      <color indexed="9"/>
      <name val="宋体"/>
      <family val="0"/>
    </font>
    <font>
      <sz val="11"/>
      <color indexed="8"/>
      <name val="宋体"/>
      <family val="0"/>
    </font>
    <font>
      <sz val="11"/>
      <color indexed="17"/>
      <name val="宋体"/>
      <family val="0"/>
    </font>
    <font>
      <b/>
      <sz val="18"/>
      <color indexed="54"/>
      <name val="宋体"/>
      <family val="0"/>
    </font>
    <font>
      <u val="single"/>
      <sz val="12"/>
      <color indexed="36"/>
      <name val="宋体"/>
      <family val="0"/>
    </font>
    <font>
      <sz val="11"/>
      <color indexed="53"/>
      <name val="宋体"/>
      <family val="0"/>
    </font>
    <font>
      <sz val="11"/>
      <color indexed="62"/>
      <name val="宋体"/>
      <family val="0"/>
    </font>
    <font>
      <i/>
      <sz val="11"/>
      <color indexed="23"/>
      <name val="宋体"/>
      <family val="0"/>
    </font>
    <font>
      <sz val="11"/>
      <color indexed="16"/>
      <name val="宋体"/>
      <family val="0"/>
    </font>
    <font>
      <b/>
      <sz val="11"/>
      <color indexed="8"/>
      <name val="宋体"/>
      <family val="0"/>
    </font>
    <font>
      <u val="single"/>
      <sz val="12"/>
      <color indexed="12"/>
      <name val="宋体"/>
      <family val="0"/>
    </font>
    <font>
      <b/>
      <sz val="11"/>
      <color indexed="54"/>
      <name val="宋体"/>
      <family val="0"/>
    </font>
    <font>
      <sz val="11"/>
      <color indexed="19"/>
      <name val="宋体"/>
      <family val="0"/>
    </font>
    <font>
      <b/>
      <sz val="15"/>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bottom/>
    </border>
    <border>
      <left/>
      <right style="thin"/>
      <top/>
      <bottom style="thin"/>
    </border>
    <border>
      <left style="thin"/>
      <right style="thin"/>
      <top/>
      <bottom style="thin"/>
    </border>
    <border>
      <left>
        <color indexed="63"/>
      </left>
      <right>
        <color indexed="63"/>
      </right>
      <top/>
      <bottom style="thin"/>
    </border>
    <border>
      <left style="thin"/>
      <right>
        <color indexed="63"/>
      </right>
      <top/>
      <bottom style="thin"/>
    </border>
    <border>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34" fillId="0" borderId="3" applyNumberFormat="0" applyFill="0" applyAlignment="0" applyProtection="0"/>
    <xf numFmtId="0" fontId="19" fillId="7" borderId="0" applyNumberFormat="0" applyBorder="0" applyAlignment="0" applyProtection="0"/>
    <xf numFmtId="0" fontId="30" fillId="0" borderId="4" applyNumberFormat="0" applyFill="0" applyAlignment="0" applyProtection="0"/>
    <xf numFmtId="0" fontId="19" fillId="3" borderId="0" applyNumberFormat="0" applyBorder="0" applyAlignment="0" applyProtection="0"/>
    <xf numFmtId="0" fontId="35" fillId="2" borderId="5" applyNumberFormat="0" applyAlignment="0" applyProtection="0"/>
    <xf numFmtId="0" fontId="36" fillId="2" borderId="1" applyNumberFormat="0" applyAlignment="0" applyProtection="0"/>
    <xf numFmtId="0" fontId="37" fillId="8" borderId="6" applyNumberFormat="0" applyAlignment="0" applyProtection="0"/>
    <xf numFmtId="0" fontId="20" fillId="9" borderId="0" applyNumberFormat="0" applyBorder="0" applyAlignment="0" applyProtection="0"/>
    <xf numFmtId="0" fontId="19" fillId="10"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21" fillId="9" borderId="0" applyNumberFormat="0" applyBorder="0" applyAlignment="0" applyProtection="0"/>
    <xf numFmtId="0" fontId="31" fillId="11" borderId="0" applyNumberFormat="0" applyBorder="0" applyAlignment="0" applyProtection="0"/>
    <xf numFmtId="0" fontId="20"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9" fillId="16" borderId="0" applyNumberFormat="0" applyBorder="0" applyAlignment="0" applyProtection="0"/>
    <xf numFmtId="0" fontId="2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4" borderId="0" applyNumberFormat="0" applyBorder="0" applyAlignment="0" applyProtection="0"/>
    <xf numFmtId="0" fontId="1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cellStyleXfs>
  <cellXfs count="333">
    <xf numFmtId="0" fontId="0" fillId="0" borderId="0" xfId="0" applyAlignment="1">
      <alignment/>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10" fontId="3" fillId="0" borderId="19" xfId="0" applyNumberFormat="1" applyFont="1" applyBorder="1" applyAlignment="1">
      <alignment horizontal="center" vertical="center"/>
    </xf>
    <xf numFmtId="0" fontId="0" fillId="0" borderId="19" xfId="0" applyFont="1" applyBorder="1" applyAlignment="1">
      <alignment horizontal="center" vertical="center" wrapText="1"/>
    </xf>
    <xf numFmtId="0" fontId="0" fillId="0" borderId="19" xfId="0" applyBorder="1" applyAlignment="1">
      <alignment horizontal="center" vertical="center"/>
    </xf>
    <xf numFmtId="10" fontId="0" fillId="0" borderId="19" xfId="0" applyNumberFormat="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21"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0" fillId="0" borderId="19" xfId="0" applyBorder="1" applyAlignment="1">
      <alignment/>
    </xf>
    <xf numFmtId="0" fontId="0" fillId="0" borderId="19" xfId="0" applyFont="1" applyBorder="1" applyAlignment="1">
      <alignment horizontal="center" vertical="center" wrapText="1"/>
    </xf>
    <xf numFmtId="10" fontId="0" fillId="0" borderId="19" xfId="0" applyNumberFormat="1" applyBorder="1" applyAlignment="1">
      <alignment horizontal="center" vertical="center"/>
    </xf>
    <xf numFmtId="0" fontId="0" fillId="0" borderId="0" xfId="0" applyAlignment="1">
      <alignment horizontal="left"/>
    </xf>
    <xf numFmtId="0" fontId="4" fillId="0" borderId="0" xfId="0" applyFont="1" applyAlignment="1">
      <alignment horizontal="left"/>
    </xf>
    <xf numFmtId="0" fontId="2" fillId="0" borderId="0" xfId="0" applyFont="1" applyBorder="1" applyAlignment="1">
      <alignment horizontal="center"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center" vertical="center" wrapText="1"/>
    </xf>
    <xf numFmtId="0" fontId="5" fillId="0" borderId="10"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wrapText="1"/>
    </xf>
    <xf numFmtId="176" fontId="3" fillId="0" borderId="19" xfId="0" applyNumberFormat="1" applyFont="1" applyFill="1" applyBorder="1" applyAlignment="1">
      <alignment horizontal="right" vertical="center" wrapText="1"/>
    </xf>
    <xf numFmtId="0" fontId="5" fillId="0" borderId="22"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176" fontId="0" fillId="0" borderId="19" xfId="0" applyNumberFormat="1" applyFont="1" applyFill="1" applyBorder="1" applyAlignment="1">
      <alignment horizontal="right" vertical="center" wrapText="1"/>
    </xf>
    <xf numFmtId="176" fontId="5" fillId="0" borderId="19" xfId="0" applyNumberFormat="1" applyFont="1" applyBorder="1" applyAlignment="1">
      <alignment horizontal="right" vertical="center" wrapText="1"/>
    </xf>
    <xf numFmtId="0" fontId="0" fillId="0" borderId="19" xfId="0" applyFont="1" applyBorder="1" applyAlignment="1">
      <alignment horizontal="left" vertical="center" wrapText="1"/>
    </xf>
    <xf numFmtId="0" fontId="0" fillId="0" borderId="10" xfId="0" applyFont="1" applyBorder="1" applyAlignment="1">
      <alignment horizontal="left" vertical="center" wrapText="1"/>
    </xf>
    <xf numFmtId="0" fontId="5" fillId="0" borderId="20"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9" xfId="0" applyBorder="1" applyAlignment="1">
      <alignment horizontal="right"/>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0" xfId="0" applyAlignment="1">
      <alignment horizontal="right"/>
    </xf>
    <xf numFmtId="0" fontId="3" fillId="0" borderId="19" xfId="0" applyFont="1" applyFill="1" applyBorder="1" applyAlignment="1">
      <alignment horizontal="right" vertical="center"/>
    </xf>
    <xf numFmtId="0" fontId="0" fillId="0" borderId="22" xfId="0" applyFont="1" applyBorder="1" applyAlignment="1">
      <alignment horizontal="center" vertical="center" wrapText="1"/>
    </xf>
    <xf numFmtId="0" fontId="0" fillId="0" borderId="19" xfId="69" applyFont="1" applyFill="1" applyBorder="1" applyAlignment="1">
      <alignment horizontal="right" vertical="center" wrapText="1"/>
      <protection/>
    </xf>
    <xf numFmtId="0" fontId="0" fillId="0" borderId="0" xfId="0" applyFont="1" applyAlignment="1">
      <alignment/>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4" fillId="0" borderId="19" xfId="0" applyFont="1" applyBorder="1" applyAlignment="1">
      <alignment horizontal="left"/>
    </xf>
    <xf numFmtId="0" fontId="0" fillId="0" borderId="19" xfId="0" applyBorder="1" applyAlignment="1">
      <alignment horizontal="left"/>
    </xf>
    <xf numFmtId="0" fontId="0" fillId="0" borderId="0" xfId="0" applyFont="1" applyAlignment="1">
      <alignment/>
    </xf>
    <xf numFmtId="0" fontId="4" fillId="0" borderId="0" xfId="0" applyFont="1" applyAlignment="1">
      <alignment/>
    </xf>
    <xf numFmtId="0" fontId="7" fillId="0" borderId="0" xfId="0" applyFont="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Alignment="1">
      <alignment horizontal="center" vertical="center" wrapText="1"/>
    </xf>
    <xf numFmtId="0" fontId="8" fillId="0" borderId="0" xfId="0" applyFont="1" applyAlignment="1">
      <alignment horizontal="left" vertical="center"/>
    </xf>
    <xf numFmtId="0" fontId="1" fillId="0" borderId="0" xfId="0" applyFont="1" applyBorder="1" applyAlignment="1">
      <alignment horizontal="center" vertical="center" wrapText="1"/>
    </xf>
    <xf numFmtId="0" fontId="9" fillId="0" borderId="9" xfId="0" applyFont="1" applyBorder="1" applyAlignment="1">
      <alignment horizontal="left" vertical="center" wrapText="1"/>
    </xf>
    <xf numFmtId="0" fontId="0" fillId="0" borderId="0" xfId="0" applyFont="1" applyBorder="1" applyAlignment="1">
      <alignment horizontal="right"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 fillId="15" borderId="23"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21" xfId="0" applyFont="1" applyFill="1" applyBorder="1" applyAlignment="1">
      <alignment horizontal="center" vertical="center" wrapText="1"/>
    </xf>
    <xf numFmtId="177" fontId="2" fillId="19" borderId="19" xfId="0" applyNumberFormat="1" applyFont="1" applyFill="1" applyBorder="1" applyAlignment="1">
      <alignment horizontal="center" vertical="center" wrapText="1"/>
    </xf>
    <xf numFmtId="177" fontId="3" fillId="19" borderId="19" xfId="0" applyNumberFormat="1" applyFont="1" applyFill="1" applyBorder="1" applyAlignment="1">
      <alignment horizontal="center" vertical="center" wrapText="1"/>
    </xf>
    <xf numFmtId="0" fontId="3" fillId="19" borderId="19" xfId="0" applyFont="1" applyFill="1" applyBorder="1" applyAlignment="1">
      <alignment/>
    </xf>
    <xf numFmtId="0" fontId="2" fillId="19"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19" xfId="0" applyFont="1" applyFill="1" applyBorder="1" applyAlignment="1">
      <alignment vertical="center" wrapText="1"/>
    </xf>
    <xf numFmtId="177" fontId="3" fillId="12" borderId="19" xfId="0" applyNumberFormat="1" applyFont="1" applyFill="1" applyBorder="1" applyAlignment="1">
      <alignment horizontal="center" vertical="center" wrapText="1"/>
    </xf>
    <xf numFmtId="0" fontId="3" fillId="12" borderId="19" xfId="0" applyFont="1" applyFill="1" applyBorder="1" applyAlignment="1">
      <alignment/>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Fill="1" applyBorder="1" applyAlignment="1">
      <alignment/>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0" borderId="19" xfId="0" applyFont="1" applyFill="1" applyBorder="1" applyAlignment="1">
      <alignment/>
    </xf>
    <xf numFmtId="0" fontId="12" fillId="0" borderId="19"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1" fillId="0" borderId="19" xfId="0" applyNumberFormat="1" applyFont="1" applyFill="1" applyBorder="1" applyAlignment="1">
      <alignment horizontal="center" vertical="center" wrapText="1"/>
    </xf>
    <xf numFmtId="177" fontId="10" fillId="0" borderId="19"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3" fillId="12" borderId="19" xfId="0" applyFont="1" applyFill="1" applyBorder="1" applyAlignment="1">
      <alignment vertical="center" wrapText="1"/>
    </xf>
    <xf numFmtId="0" fontId="0" fillId="12" borderId="19"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19" xfId="0" applyFont="1" applyFill="1" applyBorder="1" applyAlignment="1">
      <alignment/>
    </xf>
    <xf numFmtId="0" fontId="2" fillId="19" borderId="20"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19" xfId="0" applyFont="1" applyFill="1" applyBorder="1" applyAlignment="1">
      <alignment vertical="center" wrapText="1"/>
    </xf>
    <xf numFmtId="0" fontId="0" fillId="12" borderId="19" xfId="0" applyFont="1" applyFill="1" applyBorder="1" applyAlignment="1">
      <alignment horizontal="center" vertical="center"/>
    </xf>
    <xf numFmtId="0" fontId="0" fillId="12" borderId="19" xfId="0" applyFont="1" applyFill="1" applyBorder="1" applyAlignment="1">
      <alignment vertical="center"/>
    </xf>
    <xf numFmtId="177" fontId="14" fillId="12" borderId="19" xfId="0" applyNumberFormat="1" applyFont="1" applyFill="1" applyBorder="1" applyAlignment="1">
      <alignment horizontal="center" vertical="center" wrapText="1"/>
    </xf>
    <xf numFmtId="177" fontId="14" fillId="12" borderId="19" xfId="0" applyNumberFormat="1" applyFont="1" applyFill="1" applyBorder="1" applyAlignment="1">
      <alignment horizontal="left" vertical="center" wrapText="1"/>
    </xf>
    <xf numFmtId="0" fontId="2" fillId="19" borderId="19"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9" borderId="19" xfId="0" applyFont="1" applyFill="1" applyBorder="1" applyAlignment="1">
      <alignment/>
    </xf>
    <xf numFmtId="0" fontId="0" fillId="12" borderId="23" xfId="0" applyFont="1" applyFill="1" applyBorder="1" applyAlignment="1">
      <alignment horizontal="center" vertical="center" wrapText="1"/>
    </xf>
    <xf numFmtId="0" fontId="0" fillId="12" borderId="12" xfId="0" applyFont="1" applyFill="1" applyBorder="1" applyAlignment="1">
      <alignment horizontal="center" vertical="center" wrapText="1"/>
    </xf>
    <xf numFmtId="0" fontId="0" fillId="12" borderId="21" xfId="0" applyFont="1" applyFill="1" applyBorder="1" applyAlignment="1">
      <alignment vertical="center" wrapText="1"/>
    </xf>
    <xf numFmtId="0" fontId="10" fillId="0" borderId="19" xfId="0" applyFont="1" applyBorder="1" applyAlignment="1">
      <alignment horizontal="left" vertical="center" wrapText="1"/>
    </xf>
    <xf numFmtId="0" fontId="0" fillId="0" borderId="19" xfId="0" applyFont="1" applyBorder="1" applyAlignment="1">
      <alignment/>
    </xf>
    <xf numFmtId="0" fontId="10" fillId="0" borderId="19" xfId="0" applyFont="1" applyBorder="1" applyAlignment="1">
      <alignment horizontal="center" vertical="center" wrapText="1"/>
    </xf>
    <xf numFmtId="0" fontId="11" fillId="0" borderId="19" xfId="0" applyFont="1" applyBorder="1" applyAlignment="1">
      <alignment/>
    </xf>
    <xf numFmtId="0" fontId="11" fillId="0" borderId="19" xfId="0" applyFont="1" applyBorder="1" applyAlignment="1">
      <alignment horizontal="left" vertical="center" wrapText="1"/>
    </xf>
    <xf numFmtId="0" fontId="11" fillId="0" borderId="19" xfId="0" applyFont="1" applyFill="1" applyBorder="1" applyAlignment="1">
      <alignment horizontal="left" vertical="center" wrapText="1"/>
    </xf>
    <xf numFmtId="0" fontId="11" fillId="0" borderId="19" xfId="0" applyFont="1" applyBorder="1" applyAlignment="1">
      <alignment horizontal="center" vertical="center" wrapText="1"/>
    </xf>
    <xf numFmtId="0" fontId="12" fillId="0" borderId="19" xfId="0" applyFont="1" applyBorder="1" applyAlignment="1">
      <alignment horizontal="left" vertical="center" wrapText="1"/>
    </xf>
    <xf numFmtId="0" fontId="11" fillId="0" borderId="19" xfId="0" applyFont="1" applyBorder="1" applyAlignment="1">
      <alignment horizontal="left" vertical="center" wrapText="1"/>
    </xf>
    <xf numFmtId="0" fontId="10" fillId="0" borderId="19" xfId="0" applyFont="1" applyBorder="1" applyAlignment="1">
      <alignment horizontal="left" vertical="center" wrapText="1"/>
    </xf>
    <xf numFmtId="0" fontId="11" fillId="0" borderId="19" xfId="0" applyFont="1" applyBorder="1" applyAlignment="1">
      <alignment horizontal="left" vertical="center" wrapText="1"/>
    </xf>
    <xf numFmtId="0" fontId="10" fillId="0" borderId="19" xfId="0" applyFont="1" applyBorder="1" applyAlignment="1">
      <alignment horizontal="left" vertical="center" wrapText="1"/>
    </xf>
    <xf numFmtId="0" fontId="0" fillId="12" borderId="19" xfId="0" applyFont="1" applyFill="1" applyBorder="1" applyAlignment="1">
      <alignment vertical="center" wrapText="1"/>
    </xf>
    <xf numFmtId="0" fontId="0" fillId="0" borderId="19" xfId="0" applyFont="1" applyFill="1" applyBorder="1" applyAlignment="1">
      <alignment vertical="center" wrapText="1"/>
    </xf>
    <xf numFmtId="0" fontId="10" fillId="0" borderId="19" xfId="0" applyFont="1" applyBorder="1" applyAlignment="1">
      <alignment vertical="center" wrapText="1"/>
    </xf>
    <xf numFmtId="0" fontId="11" fillId="0" borderId="19" xfId="0" applyFont="1" applyBorder="1" applyAlignment="1">
      <alignment vertical="center" wrapText="1"/>
    </xf>
    <xf numFmtId="0" fontId="11" fillId="0" borderId="19"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9" xfId="0" applyFont="1" applyFill="1" applyBorder="1" applyAlignment="1">
      <alignment vertical="center" wrapText="1"/>
    </xf>
    <xf numFmtId="0" fontId="10" fillId="0" borderId="19" xfId="0" applyFont="1" applyFill="1" applyBorder="1" applyAlignment="1">
      <alignment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19" xfId="67" applyNumberFormat="1" applyFont="1" applyFill="1" applyBorder="1" applyAlignment="1">
      <alignment horizontal="center" vertical="center" wrapText="1"/>
      <protection/>
    </xf>
    <xf numFmtId="0" fontId="11" fillId="0" borderId="19" xfId="28" applyFont="1" applyFill="1" applyBorder="1" applyAlignment="1">
      <alignment horizontal="left" vertical="center" wrapText="1"/>
      <protection/>
    </xf>
    <xf numFmtId="177" fontId="11" fillId="0" borderId="19" xfId="0" applyNumberFormat="1"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19" xfId="15" applyNumberFormat="1" applyFont="1" applyFill="1" applyBorder="1" applyAlignment="1">
      <alignment horizontal="center" vertical="center" wrapText="1"/>
      <protection/>
    </xf>
    <xf numFmtId="0" fontId="11" fillId="0" borderId="19" xfId="70" applyFont="1" applyBorder="1" applyAlignment="1">
      <alignment horizontal="left" vertical="center" wrapText="1"/>
      <protection/>
    </xf>
    <xf numFmtId="0" fontId="11" fillId="0" borderId="19" xfId="0" applyFont="1" applyBorder="1" applyAlignment="1">
      <alignment horizontal="center" vertical="center" wrapText="1"/>
    </xf>
    <xf numFmtId="0" fontId="10" fillId="0" borderId="19" xfId="20" applyNumberFormat="1" applyFont="1" applyFill="1" applyBorder="1" applyAlignment="1">
      <alignment horizontal="center" vertical="center" wrapText="1"/>
      <protection/>
    </xf>
    <xf numFmtId="0" fontId="2" fillId="19" borderId="10"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19" xfId="20" applyNumberFormat="1" applyFont="1" applyFill="1" applyBorder="1" applyAlignment="1">
      <alignment horizontal="center" vertical="center" wrapText="1"/>
      <protection/>
    </xf>
    <xf numFmtId="0" fontId="2" fillId="19" borderId="19" xfId="70" applyFont="1" applyFill="1" applyBorder="1" applyAlignment="1">
      <alignment horizontal="left" vertical="center" wrapText="1"/>
      <protection/>
    </xf>
    <xf numFmtId="0" fontId="2" fillId="19" borderId="19" xfId="0" applyFont="1" applyFill="1" applyBorder="1" applyAlignment="1">
      <alignment horizontal="center" vertical="center" wrapText="1"/>
    </xf>
    <xf numFmtId="0" fontId="2" fillId="19" borderId="22" xfId="0" applyFont="1" applyFill="1" applyBorder="1" applyAlignment="1">
      <alignment horizontal="center" vertical="center"/>
    </xf>
    <xf numFmtId="0" fontId="2" fillId="19"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15" fillId="19" borderId="19"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12" borderId="19" xfId="0" applyFont="1" applyFill="1" applyBorder="1" applyAlignment="1">
      <alignment horizontal="left" vertical="center" wrapText="1"/>
    </xf>
    <xf numFmtId="0" fontId="12" fillId="12" borderId="19" xfId="0" applyFont="1" applyFill="1" applyBorder="1" applyAlignment="1">
      <alignment horizontal="left" vertical="center" wrapText="1"/>
    </xf>
    <xf numFmtId="0" fontId="12" fillId="19" borderId="19" xfId="0" applyFont="1" applyFill="1" applyBorder="1" applyAlignment="1">
      <alignment horizontal="center" vertical="center" wrapText="1"/>
    </xf>
    <xf numFmtId="0" fontId="0" fillId="0" borderId="0" xfId="0" applyFill="1" applyAlignment="1">
      <alignment/>
    </xf>
    <xf numFmtId="0" fontId="12" fillId="0" borderId="19" xfId="0" applyFont="1" applyBorder="1" applyAlignment="1">
      <alignment horizontal="center" vertical="center" wrapText="1"/>
    </xf>
    <xf numFmtId="0" fontId="12" fillId="0" borderId="19" xfId="0" applyFont="1" applyBorder="1" applyAlignment="1">
      <alignment vertical="center" wrapText="1"/>
    </xf>
    <xf numFmtId="0" fontId="0" fillId="12" borderId="19" xfId="0" applyFont="1" applyFill="1" applyBorder="1" applyAlignment="1">
      <alignment horizontal="center" vertical="center" wrapText="1"/>
    </xf>
    <xf numFmtId="0" fontId="12" fillId="12" borderId="19" xfId="0" applyFont="1" applyFill="1" applyBorder="1" applyAlignment="1">
      <alignment/>
    </xf>
    <xf numFmtId="0" fontId="11" fillId="2" borderId="19" xfId="0" applyFont="1" applyFill="1" applyBorder="1" applyAlignment="1">
      <alignment horizontal="center" vertical="center" wrapText="1"/>
    </xf>
    <xf numFmtId="0" fontId="12" fillId="2" borderId="19" xfId="0" applyFont="1" applyFill="1" applyBorder="1" applyAlignment="1">
      <alignment/>
    </xf>
    <xf numFmtId="0" fontId="12" fillId="0" borderId="19" xfId="0" applyFont="1" applyFill="1" applyBorder="1" applyAlignment="1">
      <alignment vertical="center" wrapText="1"/>
    </xf>
    <xf numFmtId="0" fontId="11" fillId="2" borderId="19" xfId="0" applyFont="1" applyFill="1" applyBorder="1" applyAlignment="1">
      <alignment vertical="center" wrapText="1"/>
    </xf>
    <xf numFmtId="0" fontId="12" fillId="0" borderId="19" xfId="0" applyFont="1" applyFill="1" applyBorder="1" applyAlignment="1">
      <alignment vertical="center" wrapText="1"/>
    </xf>
    <xf numFmtId="0" fontId="16" fillId="0" borderId="19" xfId="0" applyFont="1" applyFill="1" applyBorder="1" applyAlignment="1">
      <alignment vertical="center" wrapText="1"/>
    </xf>
    <xf numFmtId="0" fontId="12" fillId="0" borderId="19" xfId="0" applyFont="1" applyBorder="1" applyAlignment="1">
      <alignment vertical="center" wrapText="1"/>
    </xf>
    <xf numFmtId="0" fontId="2" fillId="19" borderId="19" xfId="0" applyFont="1" applyFill="1" applyBorder="1" applyAlignment="1">
      <alignment vertical="center" wrapText="1"/>
    </xf>
    <xf numFmtId="0" fontId="3" fillId="0" borderId="19" xfId="0" applyFont="1" applyBorder="1" applyAlignment="1">
      <alignment vertical="center" wrapText="1"/>
    </xf>
    <xf numFmtId="0" fontId="10" fillId="0" borderId="19" xfId="0" applyFont="1" applyBorder="1" applyAlignment="1">
      <alignment vertical="center" wrapText="1"/>
    </xf>
    <xf numFmtId="177" fontId="11" fillId="0" borderId="19" xfId="0" applyNumberFormat="1" applyFont="1" applyFill="1" applyBorder="1" applyAlignment="1">
      <alignment vertical="center" wrapText="1"/>
    </xf>
    <xf numFmtId="0" fontId="10" fillId="0" borderId="19" xfId="0" applyFont="1" applyBorder="1" applyAlignment="1">
      <alignment vertical="center" wrapText="1"/>
    </xf>
    <xf numFmtId="0" fontId="11" fillId="0" borderId="19" xfId="0" applyFont="1" applyBorder="1" applyAlignment="1">
      <alignment vertical="center" wrapText="1"/>
    </xf>
    <xf numFmtId="0" fontId="2" fillId="19" borderId="23"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21" xfId="0" applyFont="1" applyFill="1" applyBorder="1" applyAlignment="1">
      <alignment horizontal="center" vertical="center"/>
    </xf>
    <xf numFmtId="0" fontId="0" fillId="0" borderId="19" xfId="0" applyFont="1" applyBorder="1" applyAlignment="1">
      <alignment/>
    </xf>
    <xf numFmtId="0" fontId="10" fillId="0" borderId="19" xfId="0" applyFont="1" applyBorder="1" applyAlignment="1">
      <alignment horizontal="center" vertical="center" wrapText="1"/>
    </xf>
    <xf numFmtId="0" fontId="11" fillId="0" borderId="19" xfId="0" applyFont="1" applyBorder="1" applyAlignment="1">
      <alignment vertical="center" wrapText="1"/>
    </xf>
    <xf numFmtId="0" fontId="10" fillId="0" borderId="19" xfId="0" applyFont="1" applyBorder="1" applyAlignment="1">
      <alignment horizontal="center" vertical="center" wrapText="1"/>
    </xf>
    <xf numFmtId="0" fontId="2" fillId="19" borderId="19" xfId="15" applyNumberFormat="1" applyFont="1" applyFill="1" applyBorder="1" applyAlignment="1">
      <alignment horizontal="center" vertical="center" wrapText="1"/>
      <protection/>
    </xf>
    <xf numFmtId="0" fontId="11" fillId="19" borderId="19" xfId="70" applyFont="1" applyFill="1" applyBorder="1" applyAlignment="1">
      <alignment horizontal="left" vertical="center" wrapText="1"/>
      <protection/>
    </xf>
    <xf numFmtId="0" fontId="11" fillId="19"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2" borderId="19" xfId="0" applyFont="1" applyFill="1" applyBorder="1" applyAlignment="1">
      <alignment horizontal="left" vertical="center" wrapText="1"/>
    </xf>
    <xf numFmtId="0" fontId="2" fillId="19" borderId="19" xfId="0" applyFont="1" applyFill="1" applyBorder="1" applyAlignment="1">
      <alignment vertical="center"/>
    </xf>
    <xf numFmtId="0" fontId="0" fillId="0" borderId="19" xfId="0" applyFont="1" applyFill="1" applyBorder="1" applyAlignment="1">
      <alignment/>
    </xf>
    <xf numFmtId="0" fontId="12" fillId="0" borderId="19" xfId="0" applyFont="1" applyBorder="1" applyAlignment="1">
      <alignment/>
    </xf>
    <xf numFmtId="0" fontId="12" fillId="2" borderId="19" xfId="0" applyFont="1" applyFill="1" applyBorder="1" applyAlignment="1">
      <alignment vertical="center"/>
    </xf>
    <xf numFmtId="0" fontId="12" fillId="2" borderId="19" xfId="0" applyFont="1" applyFill="1" applyBorder="1" applyAlignment="1">
      <alignment vertical="center" wrapText="1"/>
    </xf>
    <xf numFmtId="0" fontId="16" fillId="0" borderId="19" xfId="0" applyFont="1" applyFill="1" applyBorder="1" applyAlignment="1">
      <alignment vertical="center" wrapText="1"/>
    </xf>
    <xf numFmtId="0" fontId="12" fillId="19" borderId="19" xfId="0" applyFont="1" applyFill="1" applyBorder="1" applyAlignment="1">
      <alignment horizontal="left" vertical="center" wrapText="1"/>
    </xf>
    <xf numFmtId="0" fontId="12" fillId="0" borderId="19" xfId="0" applyFont="1" applyFill="1" applyBorder="1" applyAlignment="1">
      <alignment vertical="center" wrapText="1"/>
    </xf>
    <xf numFmtId="0" fontId="12" fillId="19" borderId="19" xfId="0" applyFont="1" applyFill="1" applyBorder="1" applyAlignment="1">
      <alignment vertical="center" wrapText="1"/>
    </xf>
    <xf numFmtId="0" fontId="12" fillId="0" borderId="19" xfId="0" applyFont="1" applyBorder="1" applyAlignment="1">
      <alignment horizontal="center" vertical="center" wrapText="1"/>
    </xf>
    <xf numFmtId="0" fontId="12" fillId="0" borderId="19" xfId="0" applyFont="1" applyFill="1" applyBorder="1" applyAlignment="1">
      <alignment vertical="center" wrapText="1"/>
    </xf>
    <xf numFmtId="0" fontId="12" fillId="2" borderId="19" xfId="0" applyFont="1" applyFill="1" applyBorder="1" applyAlignment="1">
      <alignment horizontal="left" vertical="center"/>
    </xf>
    <xf numFmtId="0" fontId="2" fillId="19" borderId="19" xfId="0" applyFont="1" applyFill="1" applyBorder="1" applyAlignment="1">
      <alignment horizontal="center" vertical="center" wrapText="1"/>
    </xf>
    <xf numFmtId="0" fontId="11" fillId="2" borderId="19" xfId="0" applyFont="1" applyFill="1" applyBorder="1" applyAlignment="1">
      <alignment horizontal="left" vertical="center" wrapText="1"/>
    </xf>
    <xf numFmtId="177" fontId="12" fillId="0" borderId="19" xfId="0" applyNumberFormat="1" applyFont="1" applyBorder="1" applyAlignment="1">
      <alignment horizontal="center" vertical="center" wrapText="1"/>
    </xf>
    <xf numFmtId="0" fontId="11" fillId="0" borderId="19" xfId="28" applyFont="1" applyFill="1" applyBorder="1" applyAlignment="1">
      <alignment horizontal="center" vertical="center" wrapText="1"/>
      <protection/>
    </xf>
    <xf numFmtId="0" fontId="12" fillId="0" borderId="19" xfId="0" applyFont="1" applyFill="1" applyBorder="1" applyAlignment="1">
      <alignment horizontal="left" vertical="center" wrapText="1"/>
    </xf>
    <xf numFmtId="0" fontId="4" fillId="0" borderId="0" xfId="0" applyFont="1" applyAlignment="1">
      <alignment/>
    </xf>
    <xf numFmtId="0" fontId="7" fillId="0" borderId="0" xfId="0" applyFont="1" applyAlignment="1">
      <alignment/>
    </xf>
    <xf numFmtId="0" fontId="3"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15" borderId="19"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10" fillId="0" borderId="19" xfId="0" applyFont="1" applyFill="1" applyBorder="1" applyAlignment="1">
      <alignment vertical="center" wrapText="1"/>
    </xf>
    <xf numFmtId="0" fontId="11"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0" fillId="19"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3" fillId="19" borderId="19" xfId="0" applyFont="1" applyFill="1" applyBorder="1" applyAlignment="1">
      <alignment horizontal="center" vertical="center" wrapText="1"/>
    </xf>
    <xf numFmtId="0" fontId="3" fillId="19" borderId="19" xfId="0" applyFont="1" applyFill="1" applyBorder="1" applyAlignment="1">
      <alignment horizontal="left" vertical="center" wrapText="1"/>
    </xf>
    <xf numFmtId="0" fontId="0"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0" fillId="0" borderId="19" xfId="0" applyFont="1" applyBorder="1" applyAlignment="1">
      <alignment/>
    </xf>
    <xf numFmtId="0" fontId="11" fillId="2" borderId="19" xfId="0" applyFont="1" applyFill="1" applyBorder="1" applyAlignment="1">
      <alignment vertical="center" wrapText="1"/>
    </xf>
    <xf numFmtId="177" fontId="14" fillId="19" borderId="19" xfId="0" applyNumberFormat="1" applyFont="1" applyFill="1" applyBorder="1" applyAlignment="1">
      <alignment horizontal="left" vertical="center" wrapText="1"/>
    </xf>
    <xf numFmtId="0" fontId="0" fillId="12" borderId="19" xfId="0" applyFont="1" applyFill="1" applyBorder="1" applyAlignment="1">
      <alignment horizontal="center" vertical="center"/>
    </xf>
    <xf numFmtId="0" fontId="0" fillId="12" borderId="19" xfId="0" applyFont="1" applyFill="1" applyBorder="1" applyAlignment="1">
      <alignment vertical="center"/>
    </xf>
    <xf numFmtId="0" fontId="0" fillId="0" borderId="19" xfId="0" applyFill="1" applyBorder="1" applyAlignment="1">
      <alignment vertical="center" wrapText="1"/>
    </xf>
    <xf numFmtId="0" fontId="0" fillId="0" borderId="19" xfId="68" applyNumberFormat="1" applyFont="1" applyFill="1" applyBorder="1" applyAlignment="1">
      <alignment horizontal="center" vertical="center" wrapText="1"/>
      <protection/>
    </xf>
    <xf numFmtId="0" fontId="0" fillId="0" borderId="19" xfId="0" applyBorder="1" applyAlignment="1">
      <alignment horizontal="left" vertical="center" wrapText="1"/>
    </xf>
    <xf numFmtId="0" fontId="2" fillId="19" borderId="19" xfId="68" applyNumberFormat="1" applyFont="1" applyFill="1" applyBorder="1" applyAlignment="1">
      <alignment horizontal="center" vertical="center" wrapText="1"/>
      <protection/>
    </xf>
    <xf numFmtId="0" fontId="0" fillId="19" borderId="19" xfId="0" applyFill="1" applyBorder="1" applyAlignment="1">
      <alignment horizontal="left" vertical="center" wrapText="1"/>
    </xf>
    <xf numFmtId="0" fontId="3" fillId="0" borderId="10" xfId="0" applyFont="1" applyFill="1" applyBorder="1" applyAlignment="1">
      <alignment horizontal="center" vertical="center" wrapText="1"/>
    </xf>
    <xf numFmtId="0" fontId="0" fillId="12" borderId="19" xfId="0" applyFont="1" applyFill="1" applyBorder="1" applyAlignment="1">
      <alignment vertical="center" wrapText="1"/>
    </xf>
    <xf numFmtId="0" fontId="3" fillId="0" borderId="22"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20" xfId="0" applyFont="1" applyFill="1" applyBorder="1" applyAlignment="1">
      <alignment horizontal="center" vertical="center" wrapText="1"/>
    </xf>
    <xf numFmtId="0" fontId="0" fillId="19" borderId="19" xfId="0"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0" fontId="0" fillId="0" borderId="19" xfId="0" applyFont="1" applyBorder="1" applyAlignment="1">
      <alignment vertical="center" wrapText="1"/>
    </xf>
    <xf numFmtId="0" fontId="17" fillId="0" borderId="19"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vertical="center"/>
    </xf>
    <xf numFmtId="0" fontId="0" fillId="0" borderId="20" xfId="0" applyFont="1" applyFill="1" applyBorder="1" applyAlignment="1">
      <alignment horizontal="center" vertical="center" wrapText="1"/>
    </xf>
    <xf numFmtId="0" fontId="0" fillId="0" borderId="19" xfId="0" applyFont="1" applyBorder="1" applyAlignment="1">
      <alignment wrapText="1"/>
    </xf>
    <xf numFmtId="0" fontId="10" fillId="0" borderId="19" xfId="0" applyFont="1" applyBorder="1" applyAlignment="1">
      <alignment vertical="center" wrapText="1"/>
    </xf>
    <xf numFmtId="0" fontId="0" fillId="0" borderId="0" xfId="0" applyFont="1" applyBorder="1" applyAlignment="1">
      <alignment horizontal="right" vertical="center" wrapText="1"/>
    </xf>
    <xf numFmtId="0" fontId="3" fillId="19" borderId="19" xfId="0" applyFont="1" applyFill="1" applyBorder="1" applyAlignment="1">
      <alignment/>
    </xf>
    <xf numFmtId="0" fontId="3" fillId="12" borderId="19" xfId="0" applyFont="1" applyFill="1" applyBorder="1" applyAlignment="1">
      <alignment/>
    </xf>
    <xf numFmtId="0" fontId="11" fillId="0" borderId="19" xfId="0" applyFont="1" applyFill="1" applyBorder="1" applyAlignment="1">
      <alignment/>
    </xf>
    <xf numFmtId="0" fontId="12" fillId="0" borderId="19" xfId="0" applyFont="1" applyFill="1" applyBorder="1" applyAlignment="1">
      <alignment vertical="center" wrapText="1"/>
    </xf>
    <xf numFmtId="0" fontId="11" fillId="19" borderId="19" xfId="0" applyFont="1" applyFill="1" applyBorder="1" applyAlignment="1">
      <alignment/>
    </xf>
    <xf numFmtId="0" fontId="11" fillId="19" borderId="19" xfId="0" applyFont="1" applyFill="1" applyBorder="1" applyAlignment="1">
      <alignment vertical="center" wrapText="1"/>
    </xf>
    <xf numFmtId="0" fontId="12" fillId="19" borderId="19" xfId="0" applyFont="1" applyFill="1" applyBorder="1" applyAlignment="1">
      <alignment vertical="center" wrapText="1"/>
    </xf>
    <xf numFmtId="0" fontId="11" fillId="12" borderId="19" xfId="0" applyFont="1" applyFill="1" applyBorder="1" applyAlignment="1">
      <alignment/>
    </xf>
    <xf numFmtId="0" fontId="11" fillId="19" borderId="19" xfId="0" applyFont="1" applyFill="1" applyBorder="1" applyAlignment="1">
      <alignment/>
    </xf>
    <xf numFmtId="0" fontId="9" fillId="2" borderId="19" xfId="0" applyFont="1" applyFill="1" applyBorder="1" applyAlignment="1">
      <alignment horizontal="center" vertical="center" wrapText="1"/>
    </xf>
    <xf numFmtId="0" fontId="12" fillId="2" borderId="19" xfId="0" applyFont="1" applyFill="1" applyBorder="1" applyAlignment="1">
      <alignment vertical="center" wrapText="1"/>
    </xf>
    <xf numFmtId="0" fontId="11" fillId="19" borderId="19" xfId="0" applyFont="1" applyFill="1" applyBorder="1" applyAlignment="1">
      <alignment horizontal="left" vertical="center" wrapText="1"/>
    </xf>
    <xf numFmtId="0" fontId="12" fillId="12" borderId="19" xfId="0" applyFont="1" applyFill="1" applyBorder="1" applyAlignment="1">
      <alignment horizontal="left" vertical="center" wrapText="1"/>
    </xf>
    <xf numFmtId="0" fontId="11" fillId="0" borderId="19" xfId="0" applyFont="1" applyBorder="1" applyAlignment="1">
      <alignment/>
    </xf>
    <xf numFmtId="0" fontId="11" fillId="0" borderId="19" xfId="0" applyFont="1" applyBorder="1" applyAlignment="1">
      <alignment horizontal="center" vertical="center"/>
    </xf>
    <xf numFmtId="0" fontId="11" fillId="0" borderId="19" xfId="67" applyFont="1" applyFill="1" applyBorder="1" applyAlignment="1">
      <alignment horizontal="center" vertical="center" wrapText="1"/>
      <protection/>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vertical="center" wrapText="1"/>
    </xf>
    <xf numFmtId="0" fontId="2" fillId="19" borderId="19" xfId="0" applyFont="1" applyFill="1" applyBorder="1" applyAlignment="1">
      <alignment horizontal="center" vertical="center"/>
    </xf>
    <xf numFmtId="0" fontId="3" fillId="0" borderId="10" xfId="0" applyFont="1" applyBorder="1" applyAlignment="1">
      <alignment horizontal="center" vertical="center" wrapText="1"/>
    </xf>
    <xf numFmtId="0" fontId="2" fillId="19" borderId="19" xfId="70" applyFont="1" applyFill="1" applyBorder="1" applyAlignment="1">
      <alignment horizontal="left" vertical="center" wrapText="1"/>
      <protection/>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8" fillId="19" borderId="19" xfId="0" applyFont="1" applyFill="1" applyBorder="1" applyAlignment="1">
      <alignment horizontal="center" vertical="center" wrapText="1"/>
    </xf>
    <xf numFmtId="0" fontId="2" fillId="19" borderId="19" xfId="0" applyFont="1" applyFill="1" applyBorder="1" applyAlignment="1">
      <alignment horizontal="center" vertical="center"/>
    </xf>
    <xf numFmtId="177" fontId="14" fillId="19" borderId="19" xfId="0" applyNumberFormat="1" applyFont="1" applyFill="1" applyBorder="1" applyAlignment="1">
      <alignment horizontal="center" vertical="center" wrapText="1"/>
    </xf>
    <xf numFmtId="0" fontId="11" fillId="12" borderId="19" xfId="0" applyFont="1" applyFill="1" applyBorder="1" applyAlignment="1">
      <alignment vertical="center" wrapText="1"/>
    </xf>
    <xf numFmtId="177" fontId="13" fillId="19" borderId="19" xfId="0" applyNumberFormat="1" applyFont="1" applyFill="1" applyBorder="1" applyAlignment="1">
      <alignment horizontal="center" vertical="center" wrapText="1"/>
    </xf>
    <xf numFmtId="177" fontId="10" fillId="12" borderId="19" xfId="0" applyNumberFormat="1" applyFont="1" applyFill="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vertical="center" wrapText="1"/>
    </xf>
    <xf numFmtId="0" fontId="11" fillId="19" borderId="19" xfId="70" applyFont="1" applyFill="1" applyBorder="1" applyAlignment="1">
      <alignment horizontal="left" vertical="center" wrapText="1"/>
      <protection/>
    </xf>
    <xf numFmtId="0" fontId="14" fillId="19" borderId="19" xfId="0" applyFont="1" applyFill="1" applyBorder="1" applyAlignment="1">
      <alignment horizontal="center" vertical="center" wrapText="1"/>
    </xf>
    <xf numFmtId="0" fontId="12" fillId="19" borderId="19" xfId="0" applyFont="1" applyFill="1" applyBorder="1" applyAlignment="1">
      <alignment/>
    </xf>
    <xf numFmtId="0" fontId="12" fillId="12" borderId="19" xfId="0" applyFont="1" applyFill="1" applyBorder="1" applyAlignment="1">
      <alignment/>
    </xf>
    <xf numFmtId="0" fontId="0" fillId="2" borderId="19" xfId="0" applyFont="1" applyFill="1" applyBorder="1" applyAlignment="1">
      <alignment vertical="center" wrapText="1"/>
    </xf>
    <xf numFmtId="0" fontId="12" fillId="2" borderId="19" xfId="0" applyFont="1" applyFill="1" applyBorder="1" applyAlignment="1">
      <alignment horizontal="left" vertical="center" wrapText="1"/>
    </xf>
    <xf numFmtId="0" fontId="10" fillId="0" borderId="19" xfId="0" applyFont="1" applyBorder="1" applyAlignment="1">
      <alignment/>
    </xf>
    <xf numFmtId="0" fontId="10" fillId="19" borderId="19" xfId="0" applyFont="1" applyFill="1" applyBorder="1" applyAlignment="1">
      <alignment/>
    </xf>
    <xf numFmtId="0" fontId="2" fillId="19" borderId="19" xfId="0" applyFont="1" applyFill="1" applyBorder="1" applyAlignment="1">
      <alignment vertical="center" wrapText="1"/>
    </xf>
    <xf numFmtId="0" fontId="16" fillId="0" borderId="19" xfId="0" applyFont="1" applyFill="1" applyBorder="1" applyAlignment="1">
      <alignment vertical="center" wrapText="1"/>
    </xf>
    <xf numFmtId="0" fontId="11" fillId="19" borderId="19" xfId="0" applyFont="1" applyFill="1" applyBorder="1" applyAlignment="1">
      <alignment horizontal="center" vertical="center"/>
    </xf>
    <xf numFmtId="0" fontId="11" fillId="12" borderId="19" xfId="0" applyFont="1" applyFill="1" applyBorder="1" applyAlignment="1">
      <alignment horizontal="center" vertical="center"/>
    </xf>
    <xf numFmtId="177" fontId="10" fillId="19" borderId="19" xfId="0" applyNumberFormat="1" applyFont="1" applyFill="1" applyBorder="1" applyAlignment="1">
      <alignment horizontal="center" vertical="center" wrapText="1"/>
    </xf>
    <xf numFmtId="0" fontId="2" fillId="19" borderId="19" xfId="0" applyFont="1" applyFill="1" applyBorder="1" applyAlignment="1">
      <alignment vertical="center"/>
    </xf>
    <xf numFmtId="0" fontId="2" fillId="19" borderId="19" xfId="0" applyFont="1" applyFill="1" applyBorder="1" applyAlignment="1">
      <alignment horizontal="center" vertical="center"/>
    </xf>
    <xf numFmtId="0" fontId="0" fillId="2" borderId="19" xfId="0" applyFont="1" applyFill="1" applyBorder="1" applyAlignment="1">
      <alignment horizontal="left" vertical="center" wrapText="1"/>
    </xf>
    <xf numFmtId="0" fontId="10" fillId="19" borderId="19" xfId="0" applyFont="1" applyFill="1" applyBorder="1" applyAlignment="1">
      <alignment horizontal="center" vertical="center" wrapText="1"/>
    </xf>
    <xf numFmtId="0" fontId="0" fillId="19" borderId="19" xfId="0" applyFont="1" applyFill="1" applyBorder="1" applyAlignment="1">
      <alignment vertical="center" wrapText="1"/>
    </xf>
    <xf numFmtId="0" fontId="9" fillId="0" borderId="19" xfId="0" applyFont="1" applyBorder="1" applyAlignment="1">
      <alignment horizontal="left" vertical="center" wrapText="1"/>
    </xf>
  </cellXfs>
  <cellStyles count="57">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_5" xfId="66"/>
    <cellStyle name="常规_Sheet1" xfId="67"/>
    <cellStyle name="常规_Sheet1_2" xfId="68"/>
    <cellStyle name="常规_Sheet1_3" xfId="69"/>
    <cellStyle name="常规_Sheet1_8"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38100</xdr:rowOff>
    </xdr:from>
    <xdr:to>
      <xdr:col>0</xdr:col>
      <xdr:colOff>733425</xdr:colOff>
      <xdr:row>7</xdr:row>
      <xdr:rowOff>495300</xdr:rowOff>
    </xdr:to>
    <xdr:sp>
      <xdr:nvSpPr>
        <xdr:cNvPr id="1" name="Line 581"/>
        <xdr:cNvSpPr>
          <a:spLocks/>
        </xdr:cNvSpPr>
      </xdr:nvSpPr>
      <xdr:spPr>
        <a:xfrm>
          <a:off x="19050" y="1390650"/>
          <a:ext cx="714375" cy="14478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174"/>
  <sheetViews>
    <sheetView zoomScale="55" zoomScaleNormal="55" zoomScaleSheetLayoutView="55" workbookViewId="0" topLeftCell="A166">
      <selection activeCell="A155" sqref="A155:A164"/>
    </sheetView>
  </sheetViews>
  <sheetFormatPr defaultColWidth="9.00390625" defaultRowHeight="14.25"/>
  <cols>
    <col min="1" max="3" width="10.125" style="67" customWidth="1"/>
    <col min="4" max="4" width="29.375" style="67" customWidth="1"/>
    <col min="5" max="5" width="24.00390625" style="67" customWidth="1"/>
    <col min="6" max="6" width="18.625" style="67" customWidth="1"/>
    <col min="7" max="7" width="13.625" style="67" customWidth="1"/>
    <col min="8" max="8" width="30.125" style="67" customWidth="1"/>
    <col min="9" max="9" width="32.75390625" style="67" customWidth="1"/>
    <col min="10" max="10" width="24.50390625" style="67" customWidth="1"/>
    <col min="11" max="11" width="24.50390625" style="240" customWidth="1"/>
    <col min="12" max="217" width="9.00390625" style="67" customWidth="1"/>
  </cols>
  <sheetData>
    <row r="1" spans="1:11" s="67" customFormat="1" ht="20.25" customHeight="1">
      <c r="A1" s="79"/>
      <c r="B1" s="79"/>
      <c r="C1" s="79"/>
      <c r="D1" s="79"/>
      <c r="E1" s="79"/>
      <c r="F1" s="79"/>
      <c r="K1" s="240"/>
    </row>
    <row r="2" spans="1:11" s="67" customFormat="1" ht="26.25" customHeight="1">
      <c r="A2" s="1" t="s">
        <v>0</v>
      </c>
      <c r="B2" s="1"/>
      <c r="C2" s="1"/>
      <c r="D2" s="1"/>
      <c r="E2" s="1"/>
      <c r="F2" s="1"/>
      <c r="G2" s="1"/>
      <c r="H2" s="1"/>
      <c r="I2" s="1"/>
      <c r="J2" s="1"/>
      <c r="K2" s="1"/>
    </row>
    <row r="3" spans="1:11" s="67" customFormat="1" ht="15.75" customHeight="1">
      <c r="A3" s="81" t="s">
        <v>1</v>
      </c>
      <c r="B3" s="81"/>
      <c r="C3" s="81"/>
      <c r="D3" s="3"/>
      <c r="E3" s="3"/>
      <c r="F3" s="3"/>
      <c r="G3" s="39"/>
      <c r="H3" s="39"/>
      <c r="I3" s="279" t="s">
        <v>2</v>
      </c>
      <c r="J3" s="279"/>
      <c r="K3" s="240"/>
    </row>
    <row r="4" spans="1:11" s="67" customFormat="1" ht="27" customHeight="1">
      <c r="A4" s="43" t="s">
        <v>3</v>
      </c>
      <c r="B4" s="43" t="s">
        <v>4</v>
      </c>
      <c r="C4" s="84" t="s">
        <v>5</v>
      </c>
      <c r="D4" s="43" t="s">
        <v>6</v>
      </c>
      <c r="E4" s="43" t="s">
        <v>7</v>
      </c>
      <c r="F4" s="43" t="s">
        <v>8</v>
      </c>
      <c r="G4" s="241" t="s">
        <v>9</v>
      </c>
      <c r="H4" s="242"/>
      <c r="I4" s="43" t="s">
        <v>10</v>
      </c>
      <c r="J4" s="68" t="s">
        <v>11</v>
      </c>
      <c r="K4" s="68" t="s">
        <v>12</v>
      </c>
    </row>
    <row r="5" spans="1:11" s="235" customFormat="1" ht="29.25" customHeight="1">
      <c r="A5" s="43"/>
      <c r="B5" s="43"/>
      <c r="C5" s="86"/>
      <c r="D5" s="43"/>
      <c r="E5" s="43"/>
      <c r="F5" s="43"/>
      <c r="G5" s="43" t="s">
        <v>13</v>
      </c>
      <c r="H5" s="43" t="s">
        <v>14</v>
      </c>
      <c r="I5" s="43"/>
      <c r="J5" s="68"/>
      <c r="K5" s="68"/>
    </row>
    <row r="6" spans="1:11" s="236" customFormat="1" ht="49.5" customHeight="1">
      <c r="A6" s="243" t="s">
        <v>15</v>
      </c>
      <c r="B6" s="243"/>
      <c r="C6" s="243"/>
      <c r="D6" s="243"/>
      <c r="E6" s="243"/>
      <c r="F6" s="243"/>
      <c r="G6" s="89">
        <f>G7+G47+G77+G109+G127+G142</f>
        <v>21094</v>
      </c>
      <c r="H6" s="89"/>
      <c r="I6" s="89"/>
      <c r="J6" s="89"/>
      <c r="K6" s="89"/>
    </row>
    <row r="7" spans="1:11" s="237" customFormat="1" ht="42.75" customHeight="1">
      <c r="A7" s="133" t="s">
        <v>16</v>
      </c>
      <c r="B7" s="133" t="s">
        <v>17</v>
      </c>
      <c r="C7" s="133"/>
      <c r="D7" s="133"/>
      <c r="E7" s="133"/>
      <c r="F7" s="133"/>
      <c r="G7" s="95">
        <f>G8+G22+G25+G26+G44</f>
        <v>5479.55</v>
      </c>
      <c r="H7" s="96"/>
      <c r="I7" s="280"/>
      <c r="J7" s="180"/>
      <c r="K7" s="181"/>
    </row>
    <row r="8" spans="1:11" s="237" customFormat="1" ht="39.75" customHeight="1">
      <c r="A8" s="133"/>
      <c r="B8" s="99" t="s">
        <v>18</v>
      </c>
      <c r="C8" s="244" t="s">
        <v>19</v>
      </c>
      <c r="D8" s="244"/>
      <c r="E8" s="244"/>
      <c r="F8" s="244"/>
      <c r="G8" s="95">
        <f>G9</f>
        <v>4057.5</v>
      </c>
      <c r="H8" s="96"/>
      <c r="I8" s="280"/>
      <c r="J8" s="180"/>
      <c r="K8" s="181"/>
    </row>
    <row r="9" spans="1:11" s="237" customFormat="1" ht="45" customHeight="1">
      <c r="A9" s="133"/>
      <c r="B9" s="99"/>
      <c r="C9" s="99" t="s">
        <v>20</v>
      </c>
      <c r="D9" s="126" t="s">
        <v>21</v>
      </c>
      <c r="E9" s="126"/>
      <c r="F9" s="120"/>
      <c r="G9" s="102">
        <f>SUM(G10:G21)</f>
        <v>4057.5</v>
      </c>
      <c r="H9" s="102"/>
      <c r="I9" s="281"/>
      <c r="J9" s="126"/>
      <c r="K9" s="182"/>
    </row>
    <row r="10" spans="1:11" s="67" customFormat="1" ht="66" customHeight="1">
      <c r="A10" s="133"/>
      <c r="B10" s="99"/>
      <c r="C10" s="99"/>
      <c r="D10" s="245" t="s">
        <v>22</v>
      </c>
      <c r="E10" s="245" t="s">
        <v>23</v>
      </c>
      <c r="F10" s="246" t="s">
        <v>24</v>
      </c>
      <c r="G10" s="105">
        <v>50</v>
      </c>
      <c r="H10" s="111" t="s">
        <v>25</v>
      </c>
      <c r="I10" s="282"/>
      <c r="J10" s="246"/>
      <c r="K10" s="146"/>
    </row>
    <row r="11" spans="1:11" s="67" customFormat="1" ht="96.75" customHeight="1">
      <c r="A11" s="133"/>
      <c r="B11" s="99"/>
      <c r="C11" s="99"/>
      <c r="D11" s="105" t="s">
        <v>26</v>
      </c>
      <c r="E11" s="245" t="s">
        <v>27</v>
      </c>
      <c r="F11" s="117" t="s">
        <v>28</v>
      </c>
      <c r="G11" s="118">
        <v>11</v>
      </c>
      <c r="H11" s="144" t="s">
        <v>29</v>
      </c>
      <c r="I11" s="282"/>
      <c r="J11" s="149" t="s">
        <v>30</v>
      </c>
      <c r="K11" s="283"/>
    </row>
    <row r="12" spans="1:11" s="67" customFormat="1" ht="61.5" customHeight="1">
      <c r="A12" s="133"/>
      <c r="B12" s="99"/>
      <c r="C12" s="99"/>
      <c r="D12" s="105"/>
      <c r="E12" s="245" t="s">
        <v>31</v>
      </c>
      <c r="F12" s="117" t="s">
        <v>24</v>
      </c>
      <c r="G12" s="118">
        <v>9</v>
      </c>
      <c r="H12" s="144" t="s">
        <v>32</v>
      </c>
      <c r="I12" s="282"/>
      <c r="J12" s="149" t="s">
        <v>33</v>
      </c>
      <c r="K12" s="283"/>
    </row>
    <row r="13" spans="1:11" s="67" customFormat="1" ht="75" customHeight="1">
      <c r="A13" s="133"/>
      <c r="B13" s="99"/>
      <c r="C13" s="99"/>
      <c r="D13" s="105"/>
      <c r="E13" s="105" t="s">
        <v>34</v>
      </c>
      <c r="F13" s="117" t="s">
        <v>35</v>
      </c>
      <c r="G13" s="118">
        <v>50</v>
      </c>
      <c r="H13" s="144" t="s">
        <v>36</v>
      </c>
      <c r="I13" s="282"/>
      <c r="J13" s="149" t="s">
        <v>37</v>
      </c>
      <c r="K13" s="283"/>
    </row>
    <row r="14" spans="1:11" s="67" customFormat="1" ht="61.5" customHeight="1">
      <c r="A14" s="133"/>
      <c r="B14" s="99"/>
      <c r="C14" s="99"/>
      <c r="D14" s="105"/>
      <c r="E14" s="105"/>
      <c r="F14" s="114" t="s">
        <v>38</v>
      </c>
      <c r="G14" s="118">
        <v>100</v>
      </c>
      <c r="H14" s="144"/>
      <c r="I14" s="282"/>
      <c r="J14" s="149"/>
      <c r="K14" s="283"/>
    </row>
    <row r="15" spans="1:11" s="67" customFormat="1" ht="57" customHeight="1">
      <c r="A15" s="133"/>
      <c r="B15" s="99"/>
      <c r="C15" s="99"/>
      <c r="D15" s="105"/>
      <c r="E15" s="245" t="s">
        <v>39</v>
      </c>
      <c r="F15" s="117" t="s">
        <v>24</v>
      </c>
      <c r="G15" s="118">
        <v>6</v>
      </c>
      <c r="H15" s="144" t="s">
        <v>40</v>
      </c>
      <c r="I15" s="282"/>
      <c r="J15" s="246"/>
      <c r="K15" s="283"/>
    </row>
    <row r="16" spans="1:11" s="67" customFormat="1" ht="54" customHeight="1">
      <c r="A16" s="133"/>
      <c r="B16" s="99"/>
      <c r="C16" s="99"/>
      <c r="D16" s="105"/>
      <c r="E16" s="245" t="s">
        <v>41</v>
      </c>
      <c r="F16" s="114" t="s">
        <v>28</v>
      </c>
      <c r="G16" s="105">
        <v>2</v>
      </c>
      <c r="H16" s="144" t="s">
        <v>42</v>
      </c>
      <c r="I16" s="282"/>
      <c r="J16" s="246"/>
      <c r="K16" s="283"/>
    </row>
    <row r="17" spans="1:11" s="67" customFormat="1" ht="61.5" customHeight="1">
      <c r="A17" s="133" t="s">
        <v>16</v>
      </c>
      <c r="B17" s="99" t="s">
        <v>18</v>
      </c>
      <c r="C17" s="99" t="s">
        <v>20</v>
      </c>
      <c r="D17" s="247" t="s">
        <v>43</v>
      </c>
      <c r="E17" s="105" t="s">
        <v>44</v>
      </c>
      <c r="F17" s="114" t="s">
        <v>45</v>
      </c>
      <c r="G17" s="114">
        <f>3654-315</f>
        <v>3339</v>
      </c>
      <c r="H17" s="114" t="s">
        <v>46</v>
      </c>
      <c r="I17" s="282"/>
      <c r="J17" s="246" t="s">
        <v>46</v>
      </c>
      <c r="K17" s="283" t="s">
        <v>47</v>
      </c>
    </row>
    <row r="18" spans="1:11" s="67" customFormat="1" ht="54" customHeight="1">
      <c r="A18" s="133"/>
      <c r="B18" s="99"/>
      <c r="C18" s="99"/>
      <c r="D18" s="247"/>
      <c r="E18" s="105"/>
      <c r="F18" s="114" t="s">
        <v>48</v>
      </c>
      <c r="G18" s="114">
        <v>100</v>
      </c>
      <c r="H18" s="114" t="s">
        <v>49</v>
      </c>
      <c r="I18" s="282"/>
      <c r="J18" s="246"/>
      <c r="K18" s="283" t="s">
        <v>50</v>
      </c>
    </row>
    <row r="19" spans="1:11" s="67" customFormat="1" ht="72.75" customHeight="1">
      <c r="A19" s="133"/>
      <c r="B19" s="99"/>
      <c r="C19" s="99"/>
      <c r="D19" s="247"/>
      <c r="E19" s="245" t="s">
        <v>51</v>
      </c>
      <c r="F19" s="114" t="s">
        <v>24</v>
      </c>
      <c r="G19" s="114">
        <f>54.5+315</f>
        <v>369.5</v>
      </c>
      <c r="H19" s="114" t="s">
        <v>52</v>
      </c>
      <c r="I19" s="282"/>
      <c r="J19" s="246"/>
      <c r="K19" s="246"/>
    </row>
    <row r="20" spans="1:11" s="67" customFormat="1" ht="42.75" customHeight="1">
      <c r="A20" s="133"/>
      <c r="B20" s="99"/>
      <c r="C20" s="99"/>
      <c r="D20" s="105" t="s">
        <v>53</v>
      </c>
      <c r="E20" s="105" t="s">
        <v>54</v>
      </c>
      <c r="F20" s="114" t="s">
        <v>24</v>
      </c>
      <c r="G20" s="114">
        <v>15</v>
      </c>
      <c r="H20" s="114" t="s">
        <v>55</v>
      </c>
      <c r="I20" s="282"/>
      <c r="J20" s="246"/>
      <c r="K20" s="283"/>
    </row>
    <row r="21" spans="1:11" s="67" customFormat="1" ht="42.75" customHeight="1">
      <c r="A21" s="133"/>
      <c r="B21" s="99"/>
      <c r="C21" s="99"/>
      <c r="D21" s="105"/>
      <c r="E21" s="105"/>
      <c r="F21" s="114" t="s">
        <v>56</v>
      </c>
      <c r="G21" s="114">
        <v>6</v>
      </c>
      <c r="H21" s="247"/>
      <c r="I21" s="282"/>
      <c r="J21" s="246"/>
      <c r="K21" s="283"/>
    </row>
    <row r="22" spans="1:11" s="67" customFormat="1" ht="46.5" customHeight="1">
      <c r="A22" s="133"/>
      <c r="B22" s="99" t="s">
        <v>57</v>
      </c>
      <c r="C22" s="248" t="s">
        <v>19</v>
      </c>
      <c r="D22" s="248"/>
      <c r="E22" s="248"/>
      <c r="F22" s="248"/>
      <c r="G22" s="133">
        <f>G23</f>
        <v>59</v>
      </c>
      <c r="H22" s="249"/>
      <c r="I22" s="284"/>
      <c r="J22" s="285"/>
      <c r="K22" s="286"/>
    </row>
    <row r="23" spans="1:11" s="67" customFormat="1" ht="37.5" customHeight="1">
      <c r="A23" s="133"/>
      <c r="B23" s="99"/>
      <c r="C23" s="99" t="s">
        <v>20</v>
      </c>
      <c r="D23" s="191" t="s">
        <v>21</v>
      </c>
      <c r="E23" s="191"/>
      <c r="F23" s="191"/>
      <c r="G23" s="122">
        <f>SUM(G24:G24)</f>
        <v>59</v>
      </c>
      <c r="H23" s="123"/>
      <c r="I23" s="287"/>
      <c r="J23" s="123"/>
      <c r="K23" s="183"/>
    </row>
    <row r="24" spans="1:11" s="238" customFormat="1" ht="54" customHeight="1">
      <c r="A24" s="133"/>
      <c r="B24" s="99"/>
      <c r="C24" s="99"/>
      <c r="D24" s="247" t="s">
        <v>58</v>
      </c>
      <c r="E24" s="247" t="s">
        <v>59</v>
      </c>
      <c r="F24" s="247" t="s">
        <v>60</v>
      </c>
      <c r="G24" s="247">
        <v>59</v>
      </c>
      <c r="H24" s="247" t="s">
        <v>61</v>
      </c>
      <c r="I24" s="247"/>
      <c r="J24" s="247"/>
      <c r="K24" s="111"/>
    </row>
    <row r="25" spans="1:11" s="67" customFormat="1" ht="63.75" customHeight="1">
      <c r="A25" s="133"/>
      <c r="B25" s="250" t="s">
        <v>62</v>
      </c>
      <c r="C25" s="248" t="s">
        <v>19</v>
      </c>
      <c r="D25" s="248"/>
      <c r="E25" s="248"/>
      <c r="F25" s="248"/>
      <c r="G25" s="251">
        <v>0</v>
      </c>
      <c r="H25" s="134"/>
      <c r="I25" s="288"/>
      <c r="J25" s="134"/>
      <c r="K25" s="187"/>
    </row>
    <row r="26" spans="1:11" s="67" customFormat="1" ht="57.75" customHeight="1">
      <c r="A26" s="133"/>
      <c r="B26" s="99" t="s">
        <v>63</v>
      </c>
      <c r="C26" s="252" t="s">
        <v>64</v>
      </c>
      <c r="D26" s="252"/>
      <c r="E26" s="252"/>
      <c r="F26" s="252"/>
      <c r="G26" s="251">
        <f>G27</f>
        <v>1323.05</v>
      </c>
      <c r="H26" s="134"/>
      <c r="I26" s="288"/>
      <c r="J26" s="134"/>
      <c r="K26" s="187"/>
    </row>
    <row r="27" spans="1:11" s="67" customFormat="1" ht="52.5" customHeight="1">
      <c r="A27" s="133"/>
      <c r="B27" s="99"/>
      <c r="C27" s="99" t="s">
        <v>20</v>
      </c>
      <c r="D27" s="191" t="s">
        <v>21</v>
      </c>
      <c r="E27" s="191"/>
      <c r="F27" s="191"/>
      <c r="G27" s="122">
        <f>SUM(G28:G43)</f>
        <v>1323.05</v>
      </c>
      <c r="H27" s="123"/>
      <c r="I27" s="287"/>
      <c r="J27" s="123"/>
      <c r="K27" s="183"/>
    </row>
    <row r="28" spans="1:11" s="67" customFormat="1" ht="48.75" customHeight="1">
      <c r="A28" s="133"/>
      <c r="B28" s="99"/>
      <c r="C28" s="99"/>
      <c r="D28" s="60" t="s">
        <v>65</v>
      </c>
      <c r="E28" s="253" t="s">
        <v>66</v>
      </c>
      <c r="F28" s="253" t="s">
        <v>67</v>
      </c>
      <c r="G28" s="253">
        <v>20</v>
      </c>
      <c r="H28" s="254" t="s">
        <v>68</v>
      </c>
      <c r="I28" s="282"/>
      <c r="J28" s="246"/>
      <c r="K28" s="283"/>
    </row>
    <row r="29" spans="1:11" s="67" customFormat="1" ht="64.5" customHeight="1">
      <c r="A29" s="133"/>
      <c r="B29" s="99"/>
      <c r="C29" s="99"/>
      <c r="D29" s="60" t="s">
        <v>69</v>
      </c>
      <c r="E29" s="253" t="s">
        <v>70</v>
      </c>
      <c r="F29" s="253" t="s">
        <v>71</v>
      </c>
      <c r="G29" s="253">
        <v>120.5</v>
      </c>
      <c r="H29" s="254" t="s">
        <v>72</v>
      </c>
      <c r="I29" s="282"/>
      <c r="J29" s="246" t="s">
        <v>73</v>
      </c>
      <c r="K29" s="283" t="s">
        <v>74</v>
      </c>
    </row>
    <row r="30" spans="1:11" s="67" customFormat="1" ht="54" customHeight="1">
      <c r="A30" s="133"/>
      <c r="B30" s="99"/>
      <c r="C30" s="99"/>
      <c r="D30" s="60" t="s">
        <v>75</v>
      </c>
      <c r="E30" s="253" t="s">
        <v>76</v>
      </c>
      <c r="F30" s="253" t="s">
        <v>71</v>
      </c>
      <c r="G30" s="253">
        <v>20</v>
      </c>
      <c r="H30" s="114" t="s">
        <v>77</v>
      </c>
      <c r="I30" s="282"/>
      <c r="J30" s="246"/>
      <c r="K30" s="283"/>
    </row>
    <row r="31" spans="1:11" s="67" customFormat="1" ht="70.5" customHeight="1">
      <c r="A31" s="133" t="s">
        <v>16</v>
      </c>
      <c r="B31" s="99" t="s">
        <v>63</v>
      </c>
      <c r="C31" s="99" t="s">
        <v>20</v>
      </c>
      <c r="D31" s="247" t="s">
        <v>78</v>
      </c>
      <c r="E31" s="253" t="s">
        <v>79</v>
      </c>
      <c r="F31" s="253" t="s">
        <v>80</v>
      </c>
      <c r="G31" s="253">
        <v>384</v>
      </c>
      <c r="H31" s="255"/>
      <c r="I31" s="289" t="s">
        <v>81</v>
      </c>
      <c r="J31" s="254" t="s">
        <v>82</v>
      </c>
      <c r="K31" s="283"/>
    </row>
    <row r="32" spans="1:11" s="67" customFormat="1" ht="51" customHeight="1">
      <c r="A32" s="133"/>
      <c r="B32" s="99"/>
      <c r="C32" s="99"/>
      <c r="D32" s="247"/>
      <c r="E32" s="105" t="s">
        <v>83</v>
      </c>
      <c r="F32" s="253" t="s">
        <v>71</v>
      </c>
      <c r="G32" s="253">
        <v>147</v>
      </c>
      <c r="H32" s="256"/>
      <c r="I32" s="254" t="s">
        <v>84</v>
      </c>
      <c r="J32" s="254" t="s">
        <v>85</v>
      </c>
      <c r="K32" s="283"/>
    </row>
    <row r="33" spans="1:11" s="67" customFormat="1" ht="54.75" customHeight="1">
      <c r="A33" s="133"/>
      <c r="B33" s="99"/>
      <c r="C33" s="99"/>
      <c r="D33" s="247"/>
      <c r="E33" s="105"/>
      <c r="F33" s="253" t="s">
        <v>86</v>
      </c>
      <c r="G33" s="253">
        <v>5</v>
      </c>
      <c r="H33" s="256"/>
      <c r="I33" s="254"/>
      <c r="J33" s="254"/>
      <c r="K33" s="283"/>
    </row>
    <row r="34" spans="1:11" s="67" customFormat="1" ht="60.75" customHeight="1">
      <c r="A34" s="133"/>
      <c r="B34" s="99"/>
      <c r="C34" s="99"/>
      <c r="D34" s="247"/>
      <c r="E34" s="105"/>
      <c r="F34" s="253" t="s">
        <v>80</v>
      </c>
      <c r="G34" s="253">
        <v>61.85</v>
      </c>
      <c r="H34" s="256"/>
      <c r="I34" s="254"/>
      <c r="J34" s="254"/>
      <c r="K34" s="283"/>
    </row>
    <row r="35" spans="1:11" s="67" customFormat="1" ht="46.5" customHeight="1">
      <c r="A35" s="133"/>
      <c r="B35" s="99"/>
      <c r="C35" s="99"/>
      <c r="D35" s="247"/>
      <c r="E35" s="105"/>
      <c r="F35" s="253" t="s">
        <v>87</v>
      </c>
      <c r="G35" s="253">
        <v>7.2</v>
      </c>
      <c r="H35" s="256"/>
      <c r="I35" s="254"/>
      <c r="J35" s="254"/>
      <c r="K35" s="283"/>
    </row>
    <row r="36" spans="1:11" s="67" customFormat="1" ht="39.75" customHeight="1">
      <c r="A36" s="133"/>
      <c r="B36" s="99"/>
      <c r="C36" s="99"/>
      <c r="D36" s="247"/>
      <c r="E36" s="105"/>
      <c r="F36" s="253" t="s">
        <v>88</v>
      </c>
      <c r="G36" s="253">
        <v>98.9</v>
      </c>
      <c r="H36" s="256"/>
      <c r="I36" s="254"/>
      <c r="J36" s="254"/>
      <c r="K36" s="283"/>
    </row>
    <row r="37" spans="1:11" s="67" customFormat="1" ht="40.5" customHeight="1">
      <c r="A37" s="133"/>
      <c r="B37" s="99"/>
      <c r="C37" s="99"/>
      <c r="D37" s="247"/>
      <c r="E37" s="105"/>
      <c r="F37" s="253" t="s">
        <v>89</v>
      </c>
      <c r="G37" s="253">
        <v>45</v>
      </c>
      <c r="H37" s="256"/>
      <c r="I37" s="254"/>
      <c r="J37" s="254"/>
      <c r="K37" s="283"/>
    </row>
    <row r="38" spans="1:11" s="67" customFormat="1" ht="40.5" customHeight="1">
      <c r="A38" s="133"/>
      <c r="B38" s="99"/>
      <c r="C38" s="99"/>
      <c r="D38" s="247"/>
      <c r="E38" s="105"/>
      <c r="F38" s="253" t="s">
        <v>90</v>
      </c>
      <c r="G38" s="253">
        <v>78</v>
      </c>
      <c r="H38" s="256"/>
      <c r="I38" s="254"/>
      <c r="J38" s="254"/>
      <c r="K38" s="283"/>
    </row>
    <row r="39" spans="1:11" s="67" customFormat="1" ht="40.5" customHeight="1">
      <c r="A39" s="133"/>
      <c r="B39" s="99"/>
      <c r="C39" s="99"/>
      <c r="D39" s="247"/>
      <c r="E39" s="105"/>
      <c r="F39" s="253" t="s">
        <v>91</v>
      </c>
      <c r="G39" s="253">
        <v>48.8</v>
      </c>
      <c r="H39" s="256"/>
      <c r="I39" s="254"/>
      <c r="J39" s="254"/>
      <c r="K39" s="283"/>
    </row>
    <row r="40" spans="1:11" s="67" customFormat="1" ht="48.75" customHeight="1">
      <c r="A40" s="133"/>
      <c r="B40" s="99"/>
      <c r="C40" s="99"/>
      <c r="D40" s="247"/>
      <c r="E40" s="105"/>
      <c r="F40" s="253" t="s">
        <v>92</v>
      </c>
      <c r="G40" s="253">
        <v>81.8</v>
      </c>
      <c r="H40" s="246"/>
      <c r="I40" s="254"/>
      <c r="J40" s="254"/>
      <c r="K40" s="283"/>
    </row>
    <row r="41" spans="1:11" s="67" customFormat="1" ht="46.5" customHeight="1">
      <c r="A41" s="133"/>
      <c r="B41" s="99"/>
      <c r="C41" s="99"/>
      <c r="D41" s="247" t="s">
        <v>93</v>
      </c>
      <c r="E41" s="253" t="s">
        <v>94</v>
      </c>
      <c r="F41" s="253" t="s">
        <v>71</v>
      </c>
      <c r="G41" s="253">
        <v>10</v>
      </c>
      <c r="H41" s="127" t="s">
        <v>95</v>
      </c>
      <c r="I41" s="254"/>
      <c r="J41" s="254" t="s">
        <v>96</v>
      </c>
      <c r="K41" s="290" t="s">
        <v>97</v>
      </c>
    </row>
    <row r="42" spans="1:11" s="67" customFormat="1" ht="37.5" customHeight="1">
      <c r="A42" s="133"/>
      <c r="B42" s="99"/>
      <c r="C42" s="99"/>
      <c r="D42" s="247"/>
      <c r="E42" s="253"/>
      <c r="F42" s="253" t="s">
        <v>92</v>
      </c>
      <c r="G42" s="253">
        <v>15</v>
      </c>
      <c r="H42" s="127" t="s">
        <v>98</v>
      </c>
      <c r="I42" s="254"/>
      <c r="J42" s="254"/>
      <c r="K42" s="290"/>
    </row>
    <row r="43" spans="1:11" s="67" customFormat="1" ht="46.5" customHeight="1">
      <c r="A43" s="133"/>
      <c r="B43" s="99"/>
      <c r="C43" s="99"/>
      <c r="D43" s="247" t="s">
        <v>99</v>
      </c>
      <c r="E43" s="247" t="s">
        <v>100</v>
      </c>
      <c r="F43" s="247" t="s">
        <v>71</v>
      </c>
      <c r="G43" s="247">
        <v>180</v>
      </c>
      <c r="H43" s="114" t="s">
        <v>101</v>
      </c>
      <c r="I43" s="254"/>
      <c r="J43" s="254"/>
      <c r="K43" s="290"/>
    </row>
    <row r="44" spans="1:11" s="67" customFormat="1" ht="61.5" customHeight="1">
      <c r="A44" s="133"/>
      <c r="B44" s="250" t="s">
        <v>102</v>
      </c>
      <c r="C44" s="252" t="s">
        <v>103</v>
      </c>
      <c r="D44" s="252"/>
      <c r="E44" s="252"/>
      <c r="F44" s="252"/>
      <c r="G44" s="248">
        <f>G45</f>
        <v>40</v>
      </c>
      <c r="H44" s="257"/>
      <c r="I44" s="257"/>
      <c r="J44" s="291"/>
      <c r="K44" s="224"/>
    </row>
    <row r="45" spans="1:11" s="67" customFormat="1" ht="48.75" customHeight="1">
      <c r="A45" s="133"/>
      <c r="B45" s="250"/>
      <c r="C45" s="99" t="s">
        <v>20</v>
      </c>
      <c r="D45" s="258" t="s">
        <v>21</v>
      </c>
      <c r="E45" s="258"/>
      <c r="F45" s="259"/>
      <c r="G45" s="131">
        <f>SUM(G46)</f>
        <v>40</v>
      </c>
      <c r="H45" s="132"/>
      <c r="I45" s="132"/>
      <c r="J45" s="185"/>
      <c r="K45" s="292"/>
    </row>
    <row r="46" spans="1:11" s="67" customFormat="1" ht="52.5" customHeight="1">
      <c r="A46" s="133"/>
      <c r="B46" s="250"/>
      <c r="C46" s="99"/>
      <c r="D46" s="260" t="s">
        <v>104</v>
      </c>
      <c r="E46" s="260" t="s">
        <v>104</v>
      </c>
      <c r="F46" s="19" t="s">
        <v>105</v>
      </c>
      <c r="G46" s="261">
        <v>40</v>
      </c>
      <c r="H46" s="262" t="s">
        <v>106</v>
      </c>
      <c r="I46" s="262" t="s">
        <v>107</v>
      </c>
      <c r="J46" s="262"/>
      <c r="K46" s="113"/>
    </row>
    <row r="47" spans="1:11" ht="54" customHeight="1">
      <c r="A47" s="244" t="s">
        <v>108</v>
      </c>
      <c r="B47" s="133" t="s">
        <v>17</v>
      </c>
      <c r="C47" s="133"/>
      <c r="D47" s="133"/>
      <c r="E47" s="133"/>
      <c r="F47" s="133"/>
      <c r="G47" s="263">
        <f>G48+G59+G65+G68+G74</f>
        <v>3312.3199999999997</v>
      </c>
      <c r="H47" s="264"/>
      <c r="I47" s="264"/>
      <c r="J47" s="264"/>
      <c r="K47" s="224"/>
    </row>
    <row r="48" spans="1:11" ht="61.5" customHeight="1">
      <c r="A48" s="244"/>
      <c r="B48" s="133" t="s">
        <v>19</v>
      </c>
      <c r="C48" s="133"/>
      <c r="D48" s="133"/>
      <c r="E48" s="133"/>
      <c r="F48" s="133"/>
      <c r="G48" s="133">
        <f>G49</f>
        <v>299.5</v>
      </c>
      <c r="H48" s="134"/>
      <c r="I48" s="288"/>
      <c r="J48" s="134"/>
      <c r="K48" s="187"/>
    </row>
    <row r="49" spans="1:11" s="238" customFormat="1" ht="33" customHeight="1">
      <c r="A49" s="244"/>
      <c r="B49" s="265" t="s">
        <v>18</v>
      </c>
      <c r="C49" s="99" t="s">
        <v>20</v>
      </c>
      <c r="D49" s="191" t="s">
        <v>21</v>
      </c>
      <c r="E49" s="191"/>
      <c r="F49" s="266"/>
      <c r="G49" s="102">
        <f>SUM(G50:G58)</f>
        <v>299.5</v>
      </c>
      <c r="H49" s="102"/>
      <c r="I49" s="281"/>
      <c r="J49" s="126"/>
      <c r="K49" s="182"/>
    </row>
    <row r="50" spans="1:11" s="67" customFormat="1" ht="67.5" customHeight="1">
      <c r="A50" s="244"/>
      <c r="B50" s="267"/>
      <c r="C50" s="99"/>
      <c r="D50" s="105" t="s">
        <v>109</v>
      </c>
      <c r="E50" s="148" t="s">
        <v>110</v>
      </c>
      <c r="F50" s="149" t="s">
        <v>108</v>
      </c>
      <c r="G50" s="141">
        <v>56</v>
      </c>
      <c r="H50" s="149" t="s">
        <v>111</v>
      </c>
      <c r="I50" s="106"/>
      <c r="J50" s="149" t="s">
        <v>112</v>
      </c>
      <c r="K50" s="146"/>
    </row>
    <row r="51" spans="1:11" s="67" customFormat="1" ht="78.75" customHeight="1">
      <c r="A51" s="244"/>
      <c r="B51" s="267"/>
      <c r="C51" s="99"/>
      <c r="D51" s="105"/>
      <c r="E51" s="148" t="s">
        <v>113</v>
      </c>
      <c r="F51" s="149" t="s">
        <v>108</v>
      </c>
      <c r="G51" s="141">
        <v>20</v>
      </c>
      <c r="H51" s="149" t="s">
        <v>114</v>
      </c>
      <c r="I51" s="106" t="s">
        <v>115</v>
      </c>
      <c r="J51" s="144" t="s">
        <v>116</v>
      </c>
      <c r="K51" s="146"/>
    </row>
    <row r="52" spans="1:11" s="67" customFormat="1" ht="108" customHeight="1">
      <c r="A52" s="244"/>
      <c r="B52" s="267"/>
      <c r="C52" s="99"/>
      <c r="D52" s="105" t="s">
        <v>117</v>
      </c>
      <c r="E52" s="141" t="s">
        <v>27</v>
      </c>
      <c r="F52" s="154" t="s">
        <v>108</v>
      </c>
      <c r="G52" s="118">
        <v>3</v>
      </c>
      <c r="H52" s="149" t="s">
        <v>29</v>
      </c>
      <c r="I52" s="293"/>
      <c r="J52" s="149" t="s">
        <v>30</v>
      </c>
      <c r="K52" s="146"/>
    </row>
    <row r="53" spans="1:11" s="67" customFormat="1" ht="48.75" customHeight="1">
      <c r="A53" s="244"/>
      <c r="B53" s="267"/>
      <c r="C53" s="99"/>
      <c r="D53" s="105"/>
      <c r="E53" s="141" t="s">
        <v>31</v>
      </c>
      <c r="F53" s="154" t="s">
        <v>108</v>
      </c>
      <c r="G53" s="118">
        <v>5</v>
      </c>
      <c r="H53" s="149" t="s">
        <v>32</v>
      </c>
      <c r="I53" s="293"/>
      <c r="J53" s="149" t="s">
        <v>33</v>
      </c>
      <c r="K53" s="146"/>
    </row>
    <row r="54" spans="1:11" s="67" customFormat="1" ht="118.5" customHeight="1">
      <c r="A54" s="244"/>
      <c r="B54" s="267"/>
      <c r="C54" s="99"/>
      <c r="D54" s="105"/>
      <c r="E54" s="141" t="s">
        <v>118</v>
      </c>
      <c r="F54" s="154" t="s">
        <v>108</v>
      </c>
      <c r="G54" s="118">
        <v>167.5</v>
      </c>
      <c r="H54" s="149" t="s">
        <v>36</v>
      </c>
      <c r="I54" s="294" t="s">
        <v>119</v>
      </c>
      <c r="J54" s="146" t="s">
        <v>37</v>
      </c>
      <c r="K54" s="146"/>
    </row>
    <row r="55" spans="1:11" s="67" customFormat="1" ht="63" customHeight="1">
      <c r="A55" s="244"/>
      <c r="B55" s="267"/>
      <c r="C55" s="99"/>
      <c r="D55" s="105"/>
      <c r="E55" s="148" t="s">
        <v>39</v>
      </c>
      <c r="F55" s="154" t="s">
        <v>108</v>
      </c>
      <c r="G55" s="118">
        <v>18</v>
      </c>
      <c r="H55" s="149" t="s">
        <v>120</v>
      </c>
      <c r="I55" s="294"/>
      <c r="J55" s="154" t="s">
        <v>121</v>
      </c>
      <c r="K55" s="146"/>
    </row>
    <row r="56" spans="1:11" s="67" customFormat="1" ht="40.5" customHeight="1">
      <c r="A56" s="244"/>
      <c r="B56" s="267"/>
      <c r="C56" s="99"/>
      <c r="D56" s="105"/>
      <c r="E56" s="148" t="s">
        <v>41</v>
      </c>
      <c r="F56" s="154" t="s">
        <v>108</v>
      </c>
      <c r="G56" s="105">
        <v>2</v>
      </c>
      <c r="H56" s="149" t="s">
        <v>122</v>
      </c>
      <c r="I56" s="294"/>
      <c r="J56" s="154"/>
      <c r="K56" s="146"/>
    </row>
    <row r="57" spans="1:11" s="67" customFormat="1" ht="45" customHeight="1">
      <c r="A57" s="244"/>
      <c r="B57" s="267"/>
      <c r="C57" s="99"/>
      <c r="D57" s="60" t="s">
        <v>123</v>
      </c>
      <c r="E57" s="268" t="s">
        <v>124</v>
      </c>
      <c r="F57" s="154" t="s">
        <v>108</v>
      </c>
      <c r="G57" s="106">
        <v>26</v>
      </c>
      <c r="H57" s="106" t="s">
        <v>125</v>
      </c>
      <c r="I57" s="106"/>
      <c r="J57" s="106"/>
      <c r="K57" s="149"/>
    </row>
    <row r="58" spans="1:11" s="67" customFormat="1" ht="69" customHeight="1">
      <c r="A58" s="244"/>
      <c r="B58" s="269"/>
      <c r="C58" s="99"/>
      <c r="D58" s="116" t="s">
        <v>126</v>
      </c>
      <c r="E58" s="262" t="s">
        <v>54</v>
      </c>
      <c r="F58" s="154" t="s">
        <v>108</v>
      </c>
      <c r="G58" s="106">
        <v>2</v>
      </c>
      <c r="H58" s="106" t="s">
        <v>55</v>
      </c>
      <c r="I58" s="106"/>
      <c r="J58" s="106"/>
      <c r="K58" s="149"/>
    </row>
    <row r="59" spans="1:11" s="67" customFormat="1" ht="57" customHeight="1">
      <c r="A59" s="133" t="s">
        <v>108</v>
      </c>
      <c r="B59" s="265" t="s">
        <v>57</v>
      </c>
      <c r="C59" s="270" t="s">
        <v>19</v>
      </c>
      <c r="D59" s="270"/>
      <c r="E59" s="270"/>
      <c r="F59" s="270"/>
      <c r="G59" s="96">
        <f>G60</f>
        <v>805</v>
      </c>
      <c r="H59" s="96"/>
      <c r="I59" s="280"/>
      <c r="J59" s="180"/>
      <c r="K59" s="181"/>
    </row>
    <row r="60" spans="1:11" s="67" customFormat="1" ht="24" customHeight="1">
      <c r="A60" s="133"/>
      <c r="B60" s="267"/>
      <c r="C60" s="265" t="s">
        <v>20</v>
      </c>
      <c r="D60" s="191" t="s">
        <v>21</v>
      </c>
      <c r="E60" s="191"/>
      <c r="F60" s="266"/>
      <c r="G60" s="102">
        <f>SUM(G61:G64)</f>
        <v>805</v>
      </c>
      <c r="H60" s="102"/>
      <c r="I60" s="281"/>
      <c r="J60" s="126"/>
      <c r="K60" s="182"/>
    </row>
    <row r="61" spans="1:11" s="67" customFormat="1" ht="27.75" customHeight="1">
      <c r="A61" s="133"/>
      <c r="B61" s="267"/>
      <c r="C61" s="267"/>
      <c r="D61" s="247" t="s">
        <v>127</v>
      </c>
      <c r="E61" s="60" t="s">
        <v>59</v>
      </c>
      <c r="F61" s="154" t="s">
        <v>108</v>
      </c>
      <c r="G61" s="271">
        <v>20</v>
      </c>
      <c r="H61" s="154" t="s">
        <v>128</v>
      </c>
      <c r="I61" s="247" t="s">
        <v>129</v>
      </c>
      <c r="J61" s="154" t="s">
        <v>130</v>
      </c>
      <c r="K61" s="295"/>
    </row>
    <row r="62" spans="1:11" s="67" customFormat="1" ht="37.5" customHeight="1">
      <c r="A62" s="133"/>
      <c r="B62" s="267"/>
      <c r="C62" s="267"/>
      <c r="D62" s="247" t="s">
        <v>131</v>
      </c>
      <c r="E62" s="272" t="s">
        <v>132</v>
      </c>
      <c r="F62" s="154" t="s">
        <v>108</v>
      </c>
      <c r="G62" s="273">
        <v>190</v>
      </c>
      <c r="H62" s="154" t="s">
        <v>133</v>
      </c>
      <c r="I62" s="19" t="s">
        <v>134</v>
      </c>
      <c r="J62" s="154" t="s">
        <v>135</v>
      </c>
      <c r="K62" s="154" t="s">
        <v>136</v>
      </c>
    </row>
    <row r="63" spans="1:11" s="67" customFormat="1" ht="39" customHeight="1">
      <c r="A63" s="133"/>
      <c r="B63" s="267"/>
      <c r="C63" s="267"/>
      <c r="D63" s="274" t="s">
        <v>137</v>
      </c>
      <c r="E63" s="275" t="s">
        <v>138</v>
      </c>
      <c r="F63" s="154" t="s">
        <v>108</v>
      </c>
      <c r="G63" s="273">
        <v>304</v>
      </c>
      <c r="H63" s="154" t="s">
        <v>139</v>
      </c>
      <c r="I63" s="154" t="s">
        <v>140</v>
      </c>
      <c r="J63" s="154" t="s">
        <v>141</v>
      </c>
      <c r="K63" s="240"/>
    </row>
    <row r="64" spans="1:11" s="67" customFormat="1" ht="48" customHeight="1">
      <c r="A64" s="133"/>
      <c r="B64" s="269"/>
      <c r="C64" s="269"/>
      <c r="D64" s="276"/>
      <c r="E64" s="277" t="s">
        <v>142</v>
      </c>
      <c r="F64" s="154" t="s">
        <v>108</v>
      </c>
      <c r="G64" s="273">
        <v>291</v>
      </c>
      <c r="H64" s="278" t="s">
        <v>143</v>
      </c>
      <c r="I64" s="154" t="s">
        <v>144</v>
      </c>
      <c r="J64" s="154" t="s">
        <v>145</v>
      </c>
      <c r="K64" s="240"/>
    </row>
    <row r="65" spans="1:11" s="67" customFormat="1" ht="21" customHeight="1">
      <c r="A65" s="133"/>
      <c r="B65" s="250" t="s">
        <v>62</v>
      </c>
      <c r="C65" s="270" t="s">
        <v>19</v>
      </c>
      <c r="D65" s="270"/>
      <c r="E65" s="270"/>
      <c r="F65" s="270"/>
      <c r="G65" s="180">
        <f aca="true" t="shared" si="0" ref="G65:G68">G66</f>
        <v>4</v>
      </c>
      <c r="H65" s="180"/>
      <c r="I65" s="315"/>
      <c r="J65" s="249"/>
      <c r="K65" s="316"/>
    </row>
    <row r="66" spans="1:11" s="67" customFormat="1" ht="18.75" customHeight="1">
      <c r="A66" s="133"/>
      <c r="B66" s="250"/>
      <c r="C66" s="99" t="s">
        <v>20</v>
      </c>
      <c r="D66" s="191" t="s">
        <v>21</v>
      </c>
      <c r="E66" s="191"/>
      <c r="F66" s="266"/>
      <c r="G66" s="126">
        <f t="shared" si="0"/>
        <v>4</v>
      </c>
      <c r="H66" s="126"/>
      <c r="I66" s="156"/>
      <c r="J66" s="191"/>
      <c r="K66" s="317"/>
    </row>
    <row r="67" spans="1:11" s="67" customFormat="1" ht="40.5" customHeight="1">
      <c r="A67" s="133"/>
      <c r="B67" s="250"/>
      <c r="C67" s="99"/>
      <c r="D67" s="247" t="s">
        <v>146</v>
      </c>
      <c r="E67" s="247" t="s">
        <v>146</v>
      </c>
      <c r="F67" s="154" t="s">
        <v>108</v>
      </c>
      <c r="G67" s="247">
        <v>4</v>
      </c>
      <c r="H67" s="247" t="s">
        <v>147</v>
      </c>
      <c r="I67" s="247"/>
      <c r="J67" s="247"/>
      <c r="K67" s="247" t="s">
        <v>148</v>
      </c>
    </row>
    <row r="68" spans="1:11" s="67" customFormat="1" ht="20.25">
      <c r="A68" s="133"/>
      <c r="B68" s="99" t="s">
        <v>63</v>
      </c>
      <c r="C68" s="248" t="s">
        <v>19</v>
      </c>
      <c r="D68" s="248"/>
      <c r="E68" s="248"/>
      <c r="F68" s="248"/>
      <c r="G68" s="133">
        <f t="shared" si="0"/>
        <v>2176.3199999999997</v>
      </c>
      <c r="H68" s="249"/>
      <c r="I68" s="249"/>
      <c r="J68" s="249"/>
      <c r="K68" s="249"/>
    </row>
    <row r="69" spans="1:11" s="67" customFormat="1" ht="24" customHeight="1">
      <c r="A69" s="133"/>
      <c r="B69" s="99"/>
      <c r="C69" s="99" t="s">
        <v>20</v>
      </c>
      <c r="D69" s="191" t="s">
        <v>21</v>
      </c>
      <c r="E69" s="191"/>
      <c r="F69" s="191"/>
      <c r="G69" s="126">
        <f>SUM(G70:G73)</f>
        <v>2176.3199999999997</v>
      </c>
      <c r="H69" s="126"/>
      <c r="I69" s="156"/>
      <c r="J69" s="191"/>
      <c r="K69" s="317"/>
    </row>
    <row r="70" spans="1:11" s="67" customFormat="1" ht="84" customHeight="1">
      <c r="A70" s="133"/>
      <c r="B70" s="99"/>
      <c r="C70" s="99"/>
      <c r="D70" s="60" t="s">
        <v>65</v>
      </c>
      <c r="E70" s="253" t="s">
        <v>66</v>
      </c>
      <c r="F70" s="154" t="s">
        <v>108</v>
      </c>
      <c r="G70" s="253">
        <v>10</v>
      </c>
      <c r="H70" s="253" t="s">
        <v>149</v>
      </c>
      <c r="I70" s="290" t="s">
        <v>150</v>
      </c>
      <c r="J70" s="254" t="s">
        <v>151</v>
      </c>
      <c r="K70" s="290" t="s">
        <v>152</v>
      </c>
    </row>
    <row r="71" spans="1:11" s="67" customFormat="1" ht="36.75" customHeight="1">
      <c r="A71" s="133"/>
      <c r="B71" s="99"/>
      <c r="C71" s="99"/>
      <c r="D71" s="60" t="s">
        <v>69</v>
      </c>
      <c r="E71" s="247" t="s">
        <v>153</v>
      </c>
      <c r="F71" s="154" t="s">
        <v>108</v>
      </c>
      <c r="G71" s="253">
        <v>10</v>
      </c>
      <c r="H71" s="253" t="s">
        <v>154</v>
      </c>
      <c r="I71" s="318"/>
      <c r="J71" s="254"/>
      <c r="K71" s="290" t="s">
        <v>155</v>
      </c>
    </row>
    <row r="72" spans="1:11" s="67" customFormat="1" ht="183.75" customHeight="1">
      <c r="A72" s="133"/>
      <c r="B72" s="99"/>
      <c r="C72" s="99"/>
      <c r="D72" s="60" t="s">
        <v>156</v>
      </c>
      <c r="E72" s="247" t="s">
        <v>157</v>
      </c>
      <c r="F72" s="154" t="s">
        <v>108</v>
      </c>
      <c r="G72" s="253">
        <v>1956.32</v>
      </c>
      <c r="H72" s="254" t="s">
        <v>158</v>
      </c>
      <c r="I72" s="319" t="s">
        <v>84</v>
      </c>
      <c r="J72" s="254" t="s">
        <v>85</v>
      </c>
      <c r="K72" s="194"/>
    </row>
    <row r="73" spans="1:11" s="67" customFormat="1" ht="27" customHeight="1">
      <c r="A73" s="133"/>
      <c r="B73" s="99"/>
      <c r="C73" s="99"/>
      <c r="D73" s="60" t="s">
        <v>159</v>
      </c>
      <c r="E73" s="247" t="s">
        <v>160</v>
      </c>
      <c r="F73" s="154" t="s">
        <v>108</v>
      </c>
      <c r="G73" s="253">
        <v>200</v>
      </c>
      <c r="H73" s="253" t="s">
        <v>161</v>
      </c>
      <c r="I73" s="254"/>
      <c r="J73" s="254"/>
      <c r="K73" s="290" t="s">
        <v>162</v>
      </c>
    </row>
    <row r="74" spans="1:11" s="67" customFormat="1" ht="39" customHeight="1">
      <c r="A74" s="133"/>
      <c r="B74" s="296" t="s">
        <v>102</v>
      </c>
      <c r="C74" s="244" t="s">
        <v>19</v>
      </c>
      <c r="D74" s="244"/>
      <c r="E74" s="244"/>
      <c r="F74" s="244"/>
      <c r="G74" s="95">
        <f aca="true" t="shared" si="1" ref="G74:G78">G75</f>
        <v>27.5</v>
      </c>
      <c r="H74" s="257"/>
      <c r="I74" s="257"/>
      <c r="J74" s="291"/>
      <c r="K74" s="224"/>
    </row>
    <row r="75" spans="1:11" s="67" customFormat="1" ht="39" customHeight="1">
      <c r="A75" s="133"/>
      <c r="B75" s="296"/>
      <c r="C75" s="297" t="s">
        <v>20</v>
      </c>
      <c r="D75" s="191" t="s">
        <v>21</v>
      </c>
      <c r="E75" s="191"/>
      <c r="F75" s="266"/>
      <c r="G75" s="131">
        <f t="shared" si="1"/>
        <v>27.5</v>
      </c>
      <c r="H75" s="132"/>
      <c r="I75" s="132"/>
      <c r="J75" s="185"/>
      <c r="K75" s="292"/>
    </row>
    <row r="76" spans="1:11" s="67" customFormat="1" ht="39" customHeight="1">
      <c r="A76" s="133"/>
      <c r="B76" s="296"/>
      <c r="C76" s="297"/>
      <c r="D76" s="298" t="s">
        <v>104</v>
      </c>
      <c r="E76" s="298" t="s">
        <v>104</v>
      </c>
      <c r="F76" s="154" t="s">
        <v>108</v>
      </c>
      <c r="G76" s="261">
        <v>27.5</v>
      </c>
      <c r="H76" s="262" t="s">
        <v>106</v>
      </c>
      <c r="I76" s="262" t="s">
        <v>107</v>
      </c>
      <c r="J76" s="262" t="s">
        <v>106</v>
      </c>
      <c r="K76" s="320"/>
    </row>
    <row r="77" spans="1:11" s="67" customFormat="1" ht="45" customHeight="1">
      <c r="A77" s="299" t="s">
        <v>163</v>
      </c>
      <c r="B77" s="248" t="s">
        <v>17</v>
      </c>
      <c r="C77" s="248"/>
      <c r="D77" s="248"/>
      <c r="E77" s="248"/>
      <c r="F77" s="248"/>
      <c r="G77" s="263">
        <f>G78+G90+G97+G100+G106</f>
        <v>4260.42</v>
      </c>
      <c r="H77" s="264"/>
      <c r="I77" s="264"/>
      <c r="J77" s="264"/>
      <c r="K77" s="321"/>
    </row>
    <row r="78" spans="1:11" s="67" customFormat="1" ht="21.75" customHeight="1">
      <c r="A78" s="299"/>
      <c r="B78" s="300" t="s">
        <v>18</v>
      </c>
      <c r="C78" s="299" t="s">
        <v>19</v>
      </c>
      <c r="D78" s="299"/>
      <c r="E78" s="299"/>
      <c r="F78" s="299"/>
      <c r="G78" s="174">
        <f t="shared" si="1"/>
        <v>274</v>
      </c>
      <c r="H78" s="301"/>
      <c r="I78" s="133"/>
      <c r="J78" s="133"/>
      <c r="K78" s="322"/>
    </row>
    <row r="79" spans="1:11" s="67" customFormat="1" ht="24.75" customHeight="1">
      <c r="A79" s="299"/>
      <c r="B79" s="302"/>
      <c r="C79" s="297" t="s">
        <v>20</v>
      </c>
      <c r="D79" s="191" t="s">
        <v>21</v>
      </c>
      <c r="E79" s="191"/>
      <c r="F79" s="191"/>
      <c r="G79" s="102">
        <f>SUM(G80:G89)</f>
        <v>274</v>
      </c>
      <c r="H79" s="102"/>
      <c r="I79" s="281"/>
      <c r="J79" s="126"/>
      <c r="K79" s="182"/>
    </row>
    <row r="80" spans="1:11" s="67" customFormat="1" ht="55.5" customHeight="1">
      <c r="A80" s="299"/>
      <c r="B80" s="302"/>
      <c r="C80" s="297"/>
      <c r="D80" s="105" t="s">
        <v>164</v>
      </c>
      <c r="E80" s="148" t="s">
        <v>165</v>
      </c>
      <c r="F80" s="154" t="s">
        <v>163</v>
      </c>
      <c r="G80" s="141">
        <v>55</v>
      </c>
      <c r="H80" s="149" t="s">
        <v>111</v>
      </c>
      <c r="I80" s="106"/>
      <c r="J80" s="149" t="s">
        <v>112</v>
      </c>
      <c r="K80" s="146"/>
    </row>
    <row r="81" spans="1:11" s="67" customFormat="1" ht="45.75" customHeight="1">
      <c r="A81" s="299"/>
      <c r="B81" s="302"/>
      <c r="C81" s="297"/>
      <c r="D81" s="105" t="s">
        <v>166</v>
      </c>
      <c r="E81" s="141" t="s">
        <v>167</v>
      </c>
      <c r="F81" s="149" t="s">
        <v>168</v>
      </c>
      <c r="G81" s="141">
        <v>5</v>
      </c>
      <c r="H81" s="106" t="s">
        <v>169</v>
      </c>
      <c r="I81" s="106" t="s">
        <v>170</v>
      </c>
      <c r="J81" s="149"/>
      <c r="K81" s="146"/>
    </row>
    <row r="82" spans="1:11" s="67" customFormat="1" ht="57.75" customHeight="1">
      <c r="A82" s="299"/>
      <c r="B82" s="302"/>
      <c r="C82" s="297"/>
      <c r="D82" s="105"/>
      <c r="E82" s="141"/>
      <c r="F82" s="149" t="s">
        <v>171</v>
      </c>
      <c r="G82" s="141">
        <v>5</v>
      </c>
      <c r="H82" s="106" t="s">
        <v>172</v>
      </c>
      <c r="I82" s="19"/>
      <c r="J82" s="149"/>
      <c r="K82" s="146"/>
    </row>
    <row r="83" spans="1:11" s="67" customFormat="1" ht="102" customHeight="1">
      <c r="A83" s="299"/>
      <c r="B83" s="302"/>
      <c r="C83" s="297"/>
      <c r="D83" s="116" t="s">
        <v>173</v>
      </c>
      <c r="E83" s="141" t="s">
        <v>27</v>
      </c>
      <c r="F83" s="154" t="s">
        <v>163</v>
      </c>
      <c r="G83" s="118">
        <v>3</v>
      </c>
      <c r="H83" s="149" t="s">
        <v>29</v>
      </c>
      <c r="I83" s="293"/>
      <c r="J83" s="149" t="s">
        <v>30</v>
      </c>
      <c r="K83" s="146"/>
    </row>
    <row r="84" spans="1:11" s="67" customFormat="1" ht="51" customHeight="1">
      <c r="A84" s="299"/>
      <c r="B84" s="302"/>
      <c r="C84" s="297"/>
      <c r="D84" s="116"/>
      <c r="E84" s="141" t="s">
        <v>31</v>
      </c>
      <c r="F84" s="154" t="s">
        <v>163</v>
      </c>
      <c r="G84" s="118">
        <v>5</v>
      </c>
      <c r="H84" s="149" t="s">
        <v>32</v>
      </c>
      <c r="I84" s="293"/>
      <c r="J84" s="149" t="s">
        <v>33</v>
      </c>
      <c r="K84" s="146"/>
    </row>
    <row r="85" spans="1:11" s="67" customFormat="1" ht="126" customHeight="1">
      <c r="A85" s="299"/>
      <c r="B85" s="302"/>
      <c r="C85" s="297"/>
      <c r="D85" s="116"/>
      <c r="E85" s="141" t="s">
        <v>118</v>
      </c>
      <c r="F85" s="154" t="s">
        <v>163</v>
      </c>
      <c r="G85" s="118">
        <v>155</v>
      </c>
      <c r="H85" s="149" t="s">
        <v>36</v>
      </c>
      <c r="I85" s="294" t="s">
        <v>119</v>
      </c>
      <c r="J85" s="149" t="s">
        <v>37</v>
      </c>
      <c r="K85" s="146"/>
    </row>
    <row r="86" spans="1:11" s="67" customFormat="1" ht="64.5" customHeight="1">
      <c r="A86" s="299"/>
      <c r="B86" s="302"/>
      <c r="C86" s="297"/>
      <c r="D86" s="116"/>
      <c r="E86" s="148" t="s">
        <v>39</v>
      </c>
      <c r="F86" s="154" t="s">
        <v>163</v>
      </c>
      <c r="G86" s="118">
        <v>16</v>
      </c>
      <c r="H86" s="149" t="s">
        <v>120</v>
      </c>
      <c r="I86" s="294"/>
      <c r="J86" s="154" t="s">
        <v>121</v>
      </c>
      <c r="K86" s="146"/>
    </row>
    <row r="87" spans="1:11" s="67" customFormat="1" ht="48.75" customHeight="1">
      <c r="A87" s="299"/>
      <c r="B87" s="302"/>
      <c r="C87" s="297"/>
      <c r="D87" s="116"/>
      <c r="E87" s="148" t="s">
        <v>41</v>
      </c>
      <c r="F87" s="154" t="s">
        <v>163</v>
      </c>
      <c r="G87" s="105">
        <v>2</v>
      </c>
      <c r="H87" s="149" t="s">
        <v>122</v>
      </c>
      <c r="I87" s="294"/>
      <c r="J87" s="154"/>
      <c r="K87" s="146"/>
    </row>
    <row r="88" spans="1:11" s="67" customFormat="1" ht="52.5" customHeight="1">
      <c r="A88" s="299"/>
      <c r="B88" s="302"/>
      <c r="C88" s="297"/>
      <c r="D88" s="60" t="s">
        <v>174</v>
      </c>
      <c r="E88" s="262" t="s">
        <v>124</v>
      </c>
      <c r="F88" s="154" t="s">
        <v>163</v>
      </c>
      <c r="G88" s="106">
        <v>26</v>
      </c>
      <c r="H88" s="106" t="s">
        <v>125</v>
      </c>
      <c r="I88" s="106"/>
      <c r="J88" s="106"/>
      <c r="K88" s="149"/>
    </row>
    <row r="89" spans="1:11" s="67" customFormat="1" ht="78.75" customHeight="1">
      <c r="A89" s="299"/>
      <c r="B89" s="303"/>
      <c r="C89" s="297"/>
      <c r="D89" s="116" t="s">
        <v>175</v>
      </c>
      <c r="E89" s="262" t="s">
        <v>54</v>
      </c>
      <c r="F89" s="154" t="s">
        <v>163</v>
      </c>
      <c r="G89" s="106">
        <v>2</v>
      </c>
      <c r="H89" s="106" t="s">
        <v>55</v>
      </c>
      <c r="I89" s="106" t="s">
        <v>119</v>
      </c>
      <c r="J89" s="106"/>
      <c r="K89" s="149"/>
    </row>
    <row r="90" spans="1:11" s="67" customFormat="1" ht="49.5" customHeight="1">
      <c r="A90" s="299" t="s">
        <v>163</v>
      </c>
      <c r="B90" s="300" t="s">
        <v>57</v>
      </c>
      <c r="C90" s="248" t="s">
        <v>19</v>
      </c>
      <c r="D90" s="248"/>
      <c r="E90" s="248"/>
      <c r="F90" s="248"/>
      <c r="G90" s="133">
        <f>G91</f>
        <v>2833</v>
      </c>
      <c r="H90" s="134"/>
      <c r="I90" s="134"/>
      <c r="J90" s="134"/>
      <c r="K90" s="291"/>
    </row>
    <row r="91" spans="1:11" s="239" customFormat="1" ht="28.5" customHeight="1">
      <c r="A91" s="299"/>
      <c r="B91" s="302"/>
      <c r="C91" s="304" t="s">
        <v>20</v>
      </c>
      <c r="D91" s="191" t="s">
        <v>21</v>
      </c>
      <c r="E91" s="191"/>
      <c r="F91" s="266"/>
      <c r="G91" s="102">
        <f>SUM(G92:G96)</f>
        <v>2833</v>
      </c>
      <c r="H91" s="102"/>
      <c r="I91" s="281"/>
      <c r="J91" s="126"/>
      <c r="K91" s="182"/>
    </row>
    <row r="92" spans="1:11" s="67" customFormat="1" ht="57" customHeight="1">
      <c r="A92" s="299"/>
      <c r="B92" s="302"/>
      <c r="C92" s="305"/>
      <c r="D92" s="247" t="s">
        <v>176</v>
      </c>
      <c r="E92" s="53" t="s">
        <v>177</v>
      </c>
      <c r="F92" s="154" t="s">
        <v>163</v>
      </c>
      <c r="G92" s="19">
        <v>2250</v>
      </c>
      <c r="H92" s="53" t="s">
        <v>178</v>
      </c>
      <c r="I92" s="19" t="s">
        <v>134</v>
      </c>
      <c r="J92" s="154" t="s">
        <v>179</v>
      </c>
      <c r="K92" s="19" t="s">
        <v>180</v>
      </c>
    </row>
    <row r="93" spans="1:11" s="67" customFormat="1" ht="30.75" customHeight="1">
      <c r="A93" s="299"/>
      <c r="B93" s="302"/>
      <c r="C93" s="305"/>
      <c r="D93" s="247" t="s">
        <v>181</v>
      </c>
      <c r="E93" s="60" t="s">
        <v>59</v>
      </c>
      <c r="F93" s="154" t="s">
        <v>163</v>
      </c>
      <c r="G93" s="247">
        <v>22</v>
      </c>
      <c r="H93" s="247" t="s">
        <v>128</v>
      </c>
      <c r="I93" s="247" t="s">
        <v>129</v>
      </c>
      <c r="J93" s="154" t="s">
        <v>130</v>
      </c>
      <c r="K93" s="295"/>
    </row>
    <row r="94" spans="1:11" s="67" customFormat="1" ht="34.5" customHeight="1">
      <c r="A94" s="299"/>
      <c r="B94" s="302"/>
      <c r="C94" s="305"/>
      <c r="D94" s="247" t="s">
        <v>182</v>
      </c>
      <c r="E94" s="272" t="s">
        <v>132</v>
      </c>
      <c r="F94" s="154" t="s">
        <v>163</v>
      </c>
      <c r="G94" s="273">
        <v>130</v>
      </c>
      <c r="H94" s="106" t="s">
        <v>183</v>
      </c>
      <c r="I94" s="19" t="s">
        <v>134</v>
      </c>
      <c r="J94" s="154" t="s">
        <v>135</v>
      </c>
      <c r="K94" s="154" t="s">
        <v>136</v>
      </c>
    </row>
    <row r="95" spans="1:11" s="67" customFormat="1" ht="72.75" customHeight="1">
      <c r="A95" s="299"/>
      <c r="B95" s="302"/>
      <c r="C95" s="305"/>
      <c r="D95" s="247" t="s">
        <v>184</v>
      </c>
      <c r="E95" s="262" t="s">
        <v>138</v>
      </c>
      <c r="F95" s="154" t="s">
        <v>163</v>
      </c>
      <c r="G95" s="19">
        <v>38</v>
      </c>
      <c r="H95" s="154" t="s">
        <v>139</v>
      </c>
      <c r="I95" s="154" t="s">
        <v>185</v>
      </c>
      <c r="J95" s="154" t="s">
        <v>141</v>
      </c>
      <c r="K95" s="154" t="s">
        <v>186</v>
      </c>
    </row>
    <row r="96" spans="1:11" s="67" customFormat="1" ht="51" customHeight="1">
      <c r="A96" s="299"/>
      <c r="B96" s="302"/>
      <c r="C96" s="305"/>
      <c r="D96" s="247"/>
      <c r="E96" s="262" t="s">
        <v>142</v>
      </c>
      <c r="F96" s="154" t="s">
        <v>163</v>
      </c>
      <c r="G96" s="247">
        <v>393</v>
      </c>
      <c r="H96" s="278" t="s">
        <v>187</v>
      </c>
      <c r="I96" s="154" t="s">
        <v>144</v>
      </c>
      <c r="J96" s="154" t="s">
        <v>145</v>
      </c>
      <c r="K96" s="154"/>
    </row>
    <row r="97" spans="1:11" s="67" customFormat="1" ht="39.75" customHeight="1">
      <c r="A97" s="299"/>
      <c r="B97" s="297" t="s">
        <v>62</v>
      </c>
      <c r="C97" s="248" t="s">
        <v>19</v>
      </c>
      <c r="D97" s="248"/>
      <c r="E97" s="248"/>
      <c r="F97" s="248"/>
      <c r="G97" s="306">
        <f>G98</f>
        <v>8</v>
      </c>
      <c r="H97" s="134"/>
      <c r="I97" s="249"/>
      <c r="J97" s="285"/>
      <c r="K97" s="285"/>
    </row>
    <row r="98" spans="1:11" s="67" customFormat="1" ht="39" customHeight="1">
      <c r="A98" s="299"/>
      <c r="B98" s="297"/>
      <c r="C98" s="297" t="s">
        <v>20</v>
      </c>
      <c r="D98" s="191" t="s">
        <v>21</v>
      </c>
      <c r="E98" s="191"/>
      <c r="F98" s="266"/>
      <c r="G98" s="126">
        <f>SUM(G99)</f>
        <v>8</v>
      </c>
      <c r="H98" s="126"/>
      <c r="I98" s="156"/>
      <c r="J98" s="191"/>
      <c r="K98" s="317"/>
    </row>
    <row r="99" spans="1:11" s="67" customFormat="1" ht="37.5" customHeight="1">
      <c r="A99" s="299"/>
      <c r="B99" s="297"/>
      <c r="C99" s="297"/>
      <c r="D99" s="247" t="s">
        <v>146</v>
      </c>
      <c r="E99" s="247" t="s">
        <v>146</v>
      </c>
      <c r="F99" s="154" t="s">
        <v>163</v>
      </c>
      <c r="G99" s="247">
        <v>8</v>
      </c>
      <c r="H99" s="247" t="s">
        <v>147</v>
      </c>
      <c r="I99" s="247"/>
      <c r="J99" s="247"/>
      <c r="K99" s="247" t="s">
        <v>148</v>
      </c>
    </row>
    <row r="100" spans="1:11" s="67" customFormat="1" ht="24.75" customHeight="1">
      <c r="A100" s="299"/>
      <c r="B100" s="297" t="s">
        <v>63</v>
      </c>
      <c r="C100" s="248" t="s">
        <v>19</v>
      </c>
      <c r="D100" s="248"/>
      <c r="E100" s="248"/>
      <c r="F100" s="248"/>
      <c r="G100" s="180">
        <f>G101</f>
        <v>1117.92</v>
      </c>
      <c r="H100" s="249"/>
      <c r="I100" s="249"/>
      <c r="J100" s="249"/>
      <c r="K100" s="249"/>
    </row>
    <row r="101" spans="1:11" s="67" customFormat="1" ht="18" customHeight="1">
      <c r="A101" s="299"/>
      <c r="B101" s="297"/>
      <c r="C101" s="297" t="s">
        <v>20</v>
      </c>
      <c r="D101" s="191" t="s">
        <v>21</v>
      </c>
      <c r="E101" s="191"/>
      <c r="F101" s="266"/>
      <c r="G101" s="126">
        <f>SUM(G102:G105)</f>
        <v>1117.92</v>
      </c>
      <c r="H101" s="126"/>
      <c r="I101" s="156"/>
      <c r="J101" s="191"/>
      <c r="K101" s="317"/>
    </row>
    <row r="102" spans="1:11" s="67" customFormat="1" ht="84" customHeight="1">
      <c r="A102" s="299"/>
      <c r="B102" s="297"/>
      <c r="C102" s="297"/>
      <c r="D102" s="60" t="s">
        <v>65</v>
      </c>
      <c r="E102" s="253" t="s">
        <v>66</v>
      </c>
      <c r="F102" s="154" t="s">
        <v>163</v>
      </c>
      <c r="G102" s="253">
        <v>10</v>
      </c>
      <c r="H102" s="253" t="s">
        <v>149</v>
      </c>
      <c r="I102" s="290" t="s">
        <v>150</v>
      </c>
      <c r="J102" s="254" t="s">
        <v>151</v>
      </c>
      <c r="K102" s="290" t="s">
        <v>152</v>
      </c>
    </row>
    <row r="103" spans="1:11" s="67" customFormat="1" ht="33" customHeight="1">
      <c r="A103" s="299"/>
      <c r="B103" s="297"/>
      <c r="C103" s="297"/>
      <c r="D103" s="60" t="s">
        <v>69</v>
      </c>
      <c r="E103" s="253" t="s">
        <v>153</v>
      </c>
      <c r="F103" s="154" t="s">
        <v>163</v>
      </c>
      <c r="G103" s="253">
        <v>10</v>
      </c>
      <c r="H103" s="253" t="s">
        <v>154</v>
      </c>
      <c r="I103" s="290"/>
      <c r="J103" s="254"/>
      <c r="K103" s="290" t="s">
        <v>155</v>
      </c>
    </row>
    <row r="104" spans="1:11" s="67" customFormat="1" ht="162.75" customHeight="1">
      <c r="A104" s="299"/>
      <c r="B104" s="297"/>
      <c r="C104" s="297"/>
      <c r="D104" s="60" t="s">
        <v>156</v>
      </c>
      <c r="E104" s="253" t="s">
        <v>157</v>
      </c>
      <c r="F104" s="154" t="s">
        <v>163</v>
      </c>
      <c r="G104" s="253">
        <v>1067.92</v>
      </c>
      <c r="H104" s="254" t="s">
        <v>158</v>
      </c>
      <c r="I104" s="319" t="s">
        <v>84</v>
      </c>
      <c r="J104" s="254" t="s">
        <v>85</v>
      </c>
      <c r="K104" s="290"/>
    </row>
    <row r="105" spans="1:11" s="67" customFormat="1" ht="21.75" customHeight="1">
      <c r="A105" s="299"/>
      <c r="B105" s="297"/>
      <c r="C105" s="297"/>
      <c r="D105" s="60" t="s">
        <v>188</v>
      </c>
      <c r="E105" s="253" t="s">
        <v>189</v>
      </c>
      <c r="F105" s="154" t="s">
        <v>163</v>
      </c>
      <c r="G105" s="253">
        <v>30</v>
      </c>
      <c r="H105" s="127" t="s">
        <v>190</v>
      </c>
      <c r="I105" s="254"/>
      <c r="J105" s="254" t="s">
        <v>96</v>
      </c>
      <c r="K105" s="290" t="s">
        <v>97</v>
      </c>
    </row>
    <row r="106" spans="1:11" s="67" customFormat="1" ht="42.75" customHeight="1">
      <c r="A106" s="307" t="s">
        <v>163</v>
      </c>
      <c r="B106" s="296" t="s">
        <v>102</v>
      </c>
      <c r="C106" s="270" t="s">
        <v>19</v>
      </c>
      <c r="D106" s="270"/>
      <c r="E106" s="270"/>
      <c r="F106" s="270"/>
      <c r="G106" s="308">
        <f>SUM(G108:G108)</f>
        <v>27.5</v>
      </c>
      <c r="H106" s="257"/>
      <c r="I106" s="257"/>
      <c r="J106" s="291"/>
      <c r="K106" s="224"/>
    </row>
    <row r="107" spans="1:11" s="67" customFormat="1" ht="42.75" customHeight="1">
      <c r="A107" s="307"/>
      <c r="B107" s="296"/>
      <c r="C107" s="297" t="s">
        <v>20</v>
      </c>
      <c r="D107" s="191" t="s">
        <v>21</v>
      </c>
      <c r="E107" s="191"/>
      <c r="F107" s="266"/>
      <c r="G107" s="131">
        <f>SUM(G108:G108)</f>
        <v>27.5</v>
      </c>
      <c r="H107" s="132"/>
      <c r="I107" s="132"/>
      <c r="J107" s="185"/>
      <c r="K107" s="292"/>
    </row>
    <row r="108" spans="1:11" s="67" customFormat="1" ht="24.75" customHeight="1">
      <c r="A108" s="307"/>
      <c r="B108" s="296"/>
      <c r="C108" s="297"/>
      <c r="D108" s="298" t="s">
        <v>104</v>
      </c>
      <c r="E108" s="298" t="s">
        <v>104</v>
      </c>
      <c r="F108" s="154" t="s">
        <v>163</v>
      </c>
      <c r="G108" s="261">
        <v>27.5</v>
      </c>
      <c r="H108" s="262" t="s">
        <v>106</v>
      </c>
      <c r="I108" s="262" t="s">
        <v>107</v>
      </c>
      <c r="J108" s="262"/>
      <c r="K108" s="323"/>
    </row>
    <row r="109" spans="1:11" s="67" customFormat="1" ht="69.75" customHeight="1">
      <c r="A109" s="307" t="s">
        <v>191</v>
      </c>
      <c r="B109" s="307" t="s">
        <v>17</v>
      </c>
      <c r="C109" s="307"/>
      <c r="D109" s="307"/>
      <c r="E109" s="307"/>
      <c r="F109" s="307"/>
      <c r="G109" s="96">
        <f>G110+G113+G116+G118+G125</f>
        <v>1278.3600000000001</v>
      </c>
      <c r="H109" s="96"/>
      <c r="I109" s="280"/>
      <c r="J109" s="180"/>
      <c r="K109" s="181"/>
    </row>
    <row r="110" spans="1:11" s="67" customFormat="1" ht="75" customHeight="1">
      <c r="A110" s="307"/>
      <c r="B110" s="296" t="s">
        <v>18</v>
      </c>
      <c r="C110" s="270" t="s">
        <v>19</v>
      </c>
      <c r="D110" s="270"/>
      <c r="E110" s="270"/>
      <c r="F110" s="270"/>
      <c r="G110" s="251">
        <f>G111</f>
        <v>5</v>
      </c>
      <c r="H110" s="134"/>
      <c r="I110" s="288"/>
      <c r="J110" s="134"/>
      <c r="K110" s="187"/>
    </row>
    <row r="111" spans="1:11" s="67" customFormat="1" ht="66" customHeight="1">
      <c r="A111" s="307"/>
      <c r="B111" s="296"/>
      <c r="C111" s="297" t="s">
        <v>20</v>
      </c>
      <c r="D111" s="100" t="s">
        <v>21</v>
      </c>
      <c r="E111" s="100"/>
      <c r="F111" s="100"/>
      <c r="G111" s="122">
        <f>SUM(G112:G112)</f>
        <v>5</v>
      </c>
      <c r="H111" s="309"/>
      <c r="I111" s="123"/>
      <c r="J111" s="123"/>
      <c r="K111" s="309"/>
    </row>
    <row r="112" spans="1:11" s="67" customFormat="1" ht="102" customHeight="1">
      <c r="A112" s="307"/>
      <c r="B112" s="296"/>
      <c r="C112" s="297"/>
      <c r="D112" s="105" t="s">
        <v>192</v>
      </c>
      <c r="E112" s="141" t="s">
        <v>193</v>
      </c>
      <c r="F112" s="106" t="s">
        <v>194</v>
      </c>
      <c r="G112" s="141">
        <v>5</v>
      </c>
      <c r="H112" s="154" t="s">
        <v>195</v>
      </c>
      <c r="I112" s="149" t="s">
        <v>170</v>
      </c>
      <c r="J112" s="114"/>
      <c r="K112" s="246"/>
    </row>
    <row r="113" spans="1:11" s="67" customFormat="1" ht="67.5" customHeight="1">
      <c r="A113" s="307"/>
      <c r="B113" s="297" t="s">
        <v>57</v>
      </c>
      <c r="C113" s="248" t="s">
        <v>19</v>
      </c>
      <c r="D113" s="248"/>
      <c r="E113" s="248"/>
      <c r="F113" s="248"/>
      <c r="G113" s="310">
        <f aca="true" t="shared" si="2" ref="G113:G118">G114</f>
        <v>920</v>
      </c>
      <c r="H113" s="291"/>
      <c r="I113" s="324"/>
      <c r="J113" s="291"/>
      <c r="K113" s="224"/>
    </row>
    <row r="114" spans="1:11" s="67" customFormat="1" ht="58.5" customHeight="1">
      <c r="A114" s="307"/>
      <c r="B114" s="297"/>
      <c r="C114" s="297" t="s">
        <v>20</v>
      </c>
      <c r="D114" s="191" t="s">
        <v>21</v>
      </c>
      <c r="E114" s="191"/>
      <c r="F114" s="266"/>
      <c r="G114" s="311">
        <f>SUM(G115:G115)</f>
        <v>920</v>
      </c>
      <c r="H114" s="185"/>
      <c r="I114" s="325"/>
      <c r="J114" s="185"/>
      <c r="K114" s="292"/>
    </row>
    <row r="115" spans="1:11" s="67" customFormat="1" ht="90" customHeight="1">
      <c r="A115" s="307"/>
      <c r="B115" s="297"/>
      <c r="C115" s="297"/>
      <c r="D115" s="247" t="s">
        <v>196</v>
      </c>
      <c r="E115" s="141" t="s">
        <v>197</v>
      </c>
      <c r="F115" s="106" t="s">
        <v>191</v>
      </c>
      <c r="G115" s="118">
        <v>920</v>
      </c>
      <c r="H115" s="149" t="s">
        <v>139</v>
      </c>
      <c r="I115" s="149" t="s">
        <v>198</v>
      </c>
      <c r="J115" s="149" t="s">
        <v>141</v>
      </c>
      <c r="K115" s="272"/>
    </row>
    <row r="116" spans="1:11" s="67" customFormat="1" ht="57.75" customHeight="1">
      <c r="A116" s="307"/>
      <c r="B116" s="297" t="s">
        <v>62</v>
      </c>
      <c r="C116" s="248" t="s">
        <v>19</v>
      </c>
      <c r="D116" s="248"/>
      <c r="E116" s="248"/>
      <c r="F116" s="248"/>
      <c r="G116" s="310">
        <f t="shared" si="2"/>
        <v>0</v>
      </c>
      <c r="H116" s="291"/>
      <c r="I116" s="324"/>
      <c r="J116" s="291"/>
      <c r="K116" s="224"/>
    </row>
    <row r="117" spans="1:11" s="67" customFormat="1" ht="81" customHeight="1">
      <c r="A117" s="307"/>
      <c r="B117" s="312"/>
      <c r="C117" s="313"/>
      <c r="D117" s="191" t="s">
        <v>21</v>
      </c>
      <c r="E117" s="191"/>
      <c r="F117" s="266"/>
      <c r="G117" s="126">
        <v>0</v>
      </c>
      <c r="H117" s="126"/>
      <c r="I117" s="156"/>
      <c r="J117" s="191"/>
      <c r="K117" s="317"/>
    </row>
    <row r="118" spans="1:11" s="67" customFormat="1" ht="49.5" customHeight="1">
      <c r="A118" s="299" t="s">
        <v>191</v>
      </c>
      <c r="B118" s="297" t="s">
        <v>63</v>
      </c>
      <c r="C118" s="248" t="s">
        <v>19</v>
      </c>
      <c r="D118" s="248"/>
      <c r="E118" s="248"/>
      <c r="F118" s="248"/>
      <c r="G118" s="180">
        <f t="shared" si="2"/>
        <v>353.36</v>
      </c>
      <c r="H118" s="180"/>
      <c r="I118" s="315"/>
      <c r="J118" s="249"/>
      <c r="K118" s="316"/>
    </row>
    <row r="119" spans="1:11" s="67" customFormat="1" ht="49.5" customHeight="1">
      <c r="A119" s="299"/>
      <c r="B119" s="297"/>
      <c r="C119" s="297" t="s">
        <v>20</v>
      </c>
      <c r="D119" s="191" t="s">
        <v>21</v>
      </c>
      <c r="E119" s="191"/>
      <c r="F119" s="266"/>
      <c r="G119" s="126">
        <f>SUM(G120:G124)</f>
        <v>353.36</v>
      </c>
      <c r="H119" s="126"/>
      <c r="I119" s="156"/>
      <c r="J119" s="191"/>
      <c r="K119" s="317"/>
    </row>
    <row r="120" spans="1:11" s="67" customFormat="1" ht="51.75" customHeight="1">
      <c r="A120" s="299"/>
      <c r="B120" s="297"/>
      <c r="C120" s="297"/>
      <c r="D120" s="247" t="s">
        <v>199</v>
      </c>
      <c r="E120" s="253" t="s">
        <v>200</v>
      </c>
      <c r="F120" s="106" t="s">
        <v>191</v>
      </c>
      <c r="G120" s="253">
        <v>45</v>
      </c>
      <c r="H120" s="253" t="s">
        <v>201</v>
      </c>
      <c r="I120" s="114"/>
      <c r="J120" s="254"/>
      <c r="K120" s="290" t="s">
        <v>155</v>
      </c>
    </row>
    <row r="121" spans="1:11" s="67" customFormat="1" ht="51.75" customHeight="1">
      <c r="A121" s="299"/>
      <c r="B121" s="297"/>
      <c r="C121" s="297"/>
      <c r="D121" s="247"/>
      <c r="E121" s="253" t="s">
        <v>202</v>
      </c>
      <c r="F121" s="106" t="s">
        <v>191</v>
      </c>
      <c r="G121" s="253">
        <v>20</v>
      </c>
      <c r="H121" s="253" t="s">
        <v>203</v>
      </c>
      <c r="I121" s="127"/>
      <c r="J121" s="254"/>
      <c r="K121" s="290" t="s">
        <v>204</v>
      </c>
    </row>
    <row r="122" spans="1:11" s="67" customFormat="1" ht="100.5" customHeight="1">
      <c r="A122" s="299"/>
      <c r="B122" s="297"/>
      <c r="C122" s="297"/>
      <c r="D122" s="60" t="s">
        <v>69</v>
      </c>
      <c r="E122" s="253" t="s">
        <v>70</v>
      </c>
      <c r="F122" s="106" t="s">
        <v>191</v>
      </c>
      <c r="G122" s="253">
        <v>56</v>
      </c>
      <c r="H122" s="254" t="s">
        <v>205</v>
      </c>
      <c r="I122" s="127"/>
      <c r="J122" s="254" t="s">
        <v>73</v>
      </c>
      <c r="K122" s="290" t="s">
        <v>74</v>
      </c>
    </row>
    <row r="123" spans="1:11" s="67" customFormat="1" ht="118.5" customHeight="1">
      <c r="A123" s="299"/>
      <c r="B123" s="297"/>
      <c r="C123" s="297"/>
      <c r="D123" s="60" t="s">
        <v>206</v>
      </c>
      <c r="E123" s="253" t="s">
        <v>207</v>
      </c>
      <c r="F123" s="127" t="s">
        <v>208</v>
      </c>
      <c r="G123" s="253">
        <v>100</v>
      </c>
      <c r="H123" s="127" t="s">
        <v>208</v>
      </c>
      <c r="I123" s="254" t="s">
        <v>150</v>
      </c>
      <c r="J123" s="254" t="s">
        <v>207</v>
      </c>
      <c r="K123" s="290" t="s">
        <v>209</v>
      </c>
    </row>
    <row r="124" spans="1:11" s="67" customFormat="1" ht="211.5" customHeight="1">
      <c r="A124" s="299"/>
      <c r="B124" s="297"/>
      <c r="C124" s="297"/>
      <c r="D124" s="60" t="s">
        <v>210</v>
      </c>
      <c r="E124" s="247" t="s">
        <v>157</v>
      </c>
      <c r="F124" s="106" t="s">
        <v>191</v>
      </c>
      <c r="G124" s="253">
        <v>132.36</v>
      </c>
      <c r="H124" s="254" t="s">
        <v>158</v>
      </c>
      <c r="I124" s="319" t="s">
        <v>84</v>
      </c>
      <c r="J124" s="254" t="s">
        <v>85</v>
      </c>
      <c r="K124" s="290"/>
    </row>
    <row r="125" spans="1:11" s="67" customFormat="1" ht="94.5" customHeight="1">
      <c r="A125" s="299"/>
      <c r="B125" s="297" t="s">
        <v>102</v>
      </c>
      <c r="C125" s="248" t="s">
        <v>19</v>
      </c>
      <c r="D125" s="248"/>
      <c r="E125" s="248"/>
      <c r="F125" s="248"/>
      <c r="G125" s="180">
        <f>G126</f>
        <v>0</v>
      </c>
      <c r="H125" s="187"/>
      <c r="I125" s="224"/>
      <c r="J125" s="187"/>
      <c r="K125" s="286"/>
    </row>
    <row r="126" spans="1:11" s="67" customFormat="1" ht="72.75" customHeight="1">
      <c r="A126" s="299"/>
      <c r="B126" s="297"/>
      <c r="C126" s="296"/>
      <c r="D126" s="191" t="s">
        <v>21</v>
      </c>
      <c r="E126" s="191"/>
      <c r="F126" s="266"/>
      <c r="G126" s="131">
        <v>0</v>
      </c>
      <c r="H126" s="132"/>
      <c r="I126" s="132"/>
      <c r="J126" s="185"/>
      <c r="K126" s="292"/>
    </row>
    <row r="127" spans="1:11" s="67" customFormat="1" ht="30" customHeight="1">
      <c r="A127" s="299" t="s">
        <v>211</v>
      </c>
      <c r="B127" s="307" t="s">
        <v>17</v>
      </c>
      <c r="C127" s="307"/>
      <c r="D127" s="307"/>
      <c r="E127" s="307"/>
      <c r="F127" s="307"/>
      <c r="G127" s="213">
        <f>G128+G129+G132+G134+G140</f>
        <v>1081.47</v>
      </c>
      <c r="H127" s="314"/>
      <c r="I127" s="134"/>
      <c r="J127" s="134"/>
      <c r="K127" s="286"/>
    </row>
    <row r="128" spans="1:11" s="67" customFormat="1" ht="45" customHeight="1">
      <c r="A128" s="299"/>
      <c r="B128" s="297" t="s">
        <v>18</v>
      </c>
      <c r="C128" s="299" t="s">
        <v>19</v>
      </c>
      <c r="D128" s="299"/>
      <c r="E128" s="299"/>
      <c r="F128" s="299"/>
      <c r="G128" s="213">
        <v>0</v>
      </c>
      <c r="H128" s="314"/>
      <c r="I128" s="134"/>
      <c r="J128" s="134"/>
      <c r="K128" s="286"/>
    </row>
    <row r="129" spans="1:11" s="67" customFormat="1" ht="36" customHeight="1">
      <c r="A129" s="299"/>
      <c r="B129" s="297" t="s">
        <v>57</v>
      </c>
      <c r="C129" s="299" t="s">
        <v>19</v>
      </c>
      <c r="D129" s="299"/>
      <c r="E129" s="299"/>
      <c r="F129" s="299"/>
      <c r="G129" s="326">
        <f aca="true" t="shared" si="3" ref="G129:G134">G130</f>
        <v>448</v>
      </c>
      <c r="H129" s="291"/>
      <c r="I129" s="324"/>
      <c r="J129" s="291"/>
      <c r="K129" s="224"/>
    </row>
    <row r="130" spans="1:11" s="67" customFormat="1" ht="45" customHeight="1">
      <c r="A130" s="299"/>
      <c r="B130" s="297"/>
      <c r="C130" s="297" t="s">
        <v>20</v>
      </c>
      <c r="D130" s="191" t="s">
        <v>21</v>
      </c>
      <c r="E130" s="191"/>
      <c r="F130" s="266"/>
      <c r="G130" s="311">
        <f>SUM(G131:G131)</f>
        <v>448</v>
      </c>
      <c r="H130" s="185"/>
      <c r="I130" s="325"/>
      <c r="J130" s="185"/>
      <c r="K130" s="292"/>
    </row>
    <row r="131" spans="1:11" s="67" customFormat="1" ht="67.5" customHeight="1">
      <c r="A131" s="299"/>
      <c r="B131" s="297"/>
      <c r="C131" s="297"/>
      <c r="D131" s="247" t="s">
        <v>212</v>
      </c>
      <c r="E131" s="141" t="s">
        <v>197</v>
      </c>
      <c r="F131" s="154" t="s">
        <v>211</v>
      </c>
      <c r="G131" s="118">
        <v>448</v>
      </c>
      <c r="H131" s="149" t="s">
        <v>139</v>
      </c>
      <c r="I131" s="149" t="s">
        <v>213</v>
      </c>
      <c r="J131" s="149" t="s">
        <v>141</v>
      </c>
      <c r="K131" s="272"/>
    </row>
    <row r="132" spans="1:11" s="67" customFormat="1" ht="39" customHeight="1">
      <c r="A132" s="299"/>
      <c r="B132" s="297" t="s">
        <v>62</v>
      </c>
      <c r="C132" s="299" t="s">
        <v>19</v>
      </c>
      <c r="D132" s="299"/>
      <c r="E132" s="299"/>
      <c r="F132" s="299"/>
      <c r="G132" s="326">
        <f t="shared" si="3"/>
        <v>0</v>
      </c>
      <c r="H132" s="291"/>
      <c r="I132" s="330"/>
      <c r="J132" s="291"/>
      <c r="K132" s="331"/>
    </row>
    <row r="133" spans="1:11" s="67" customFormat="1" ht="42.75" customHeight="1">
      <c r="A133" s="299"/>
      <c r="B133" s="312"/>
      <c r="C133" s="313" t="s">
        <v>20</v>
      </c>
      <c r="D133" s="191" t="s">
        <v>21</v>
      </c>
      <c r="E133" s="191"/>
      <c r="F133" s="266"/>
      <c r="G133" s="126">
        <v>0</v>
      </c>
      <c r="H133" s="126"/>
      <c r="I133" s="156"/>
      <c r="J133" s="191"/>
      <c r="K133" s="317"/>
    </row>
    <row r="134" spans="1:11" s="67" customFormat="1" ht="33.75" customHeight="1">
      <c r="A134" s="299" t="s">
        <v>211</v>
      </c>
      <c r="B134" s="297" t="s">
        <v>63</v>
      </c>
      <c r="C134" s="299" t="s">
        <v>19</v>
      </c>
      <c r="D134" s="299"/>
      <c r="E134" s="299"/>
      <c r="F134" s="299"/>
      <c r="G134" s="180">
        <f t="shared" si="3"/>
        <v>633.47</v>
      </c>
      <c r="H134" s="180"/>
      <c r="I134" s="315"/>
      <c r="J134" s="249"/>
      <c r="K134" s="316"/>
    </row>
    <row r="135" spans="1:11" s="67" customFormat="1" ht="37.5" customHeight="1">
      <c r="A135" s="299"/>
      <c r="B135" s="297"/>
      <c r="C135" s="297" t="s">
        <v>20</v>
      </c>
      <c r="D135" s="191" t="s">
        <v>21</v>
      </c>
      <c r="E135" s="191"/>
      <c r="F135" s="266"/>
      <c r="G135" s="126">
        <f>SUM(G136:G139)</f>
        <v>633.47</v>
      </c>
      <c r="H135" s="126"/>
      <c r="I135" s="156"/>
      <c r="J135" s="191"/>
      <c r="K135" s="317"/>
    </row>
    <row r="136" spans="1:11" s="67" customFormat="1" ht="54" customHeight="1">
      <c r="A136" s="299"/>
      <c r="B136" s="297"/>
      <c r="C136" s="297"/>
      <c r="D136" s="247" t="s">
        <v>214</v>
      </c>
      <c r="E136" s="253" t="s">
        <v>200</v>
      </c>
      <c r="F136" s="154" t="s">
        <v>211</v>
      </c>
      <c r="G136" s="253">
        <v>30</v>
      </c>
      <c r="H136" s="253" t="s">
        <v>215</v>
      </c>
      <c r="I136" s="245"/>
      <c r="J136" s="254"/>
      <c r="K136" s="290" t="s">
        <v>155</v>
      </c>
    </row>
    <row r="137" spans="1:11" s="67" customFormat="1" ht="54" customHeight="1">
      <c r="A137" s="299"/>
      <c r="B137" s="297"/>
      <c r="C137" s="297"/>
      <c r="D137" s="247"/>
      <c r="E137" s="253" t="s">
        <v>202</v>
      </c>
      <c r="F137" s="154" t="s">
        <v>211</v>
      </c>
      <c r="G137" s="253">
        <v>40</v>
      </c>
      <c r="H137" s="253" t="s">
        <v>216</v>
      </c>
      <c r="I137" s="245"/>
      <c r="J137" s="254"/>
      <c r="K137" s="290" t="s">
        <v>204</v>
      </c>
    </row>
    <row r="138" spans="1:11" s="67" customFormat="1" ht="60" customHeight="1">
      <c r="A138" s="299"/>
      <c r="B138" s="297"/>
      <c r="C138" s="297"/>
      <c r="D138" s="60" t="s">
        <v>217</v>
      </c>
      <c r="E138" s="253" t="s">
        <v>70</v>
      </c>
      <c r="F138" s="154" t="s">
        <v>211</v>
      </c>
      <c r="G138" s="253">
        <v>44.5</v>
      </c>
      <c r="H138" s="254" t="s">
        <v>218</v>
      </c>
      <c r="I138" s="245"/>
      <c r="J138" s="254" t="s">
        <v>73</v>
      </c>
      <c r="K138" s="290" t="s">
        <v>74</v>
      </c>
    </row>
    <row r="139" spans="1:11" s="67" customFormat="1" ht="166.5" customHeight="1">
      <c r="A139" s="299"/>
      <c r="B139" s="297"/>
      <c r="C139" s="297"/>
      <c r="D139" s="60" t="s">
        <v>210</v>
      </c>
      <c r="E139" s="253" t="s">
        <v>157</v>
      </c>
      <c r="F139" s="154" t="s">
        <v>211</v>
      </c>
      <c r="G139" s="253">
        <v>518.97</v>
      </c>
      <c r="H139" s="254" t="s">
        <v>158</v>
      </c>
      <c r="I139" s="319" t="s">
        <v>84</v>
      </c>
      <c r="J139" s="254" t="s">
        <v>85</v>
      </c>
      <c r="K139" s="283"/>
    </row>
    <row r="140" spans="1:11" s="67" customFormat="1" ht="45.75" customHeight="1">
      <c r="A140" s="299"/>
      <c r="B140" s="297" t="s">
        <v>102</v>
      </c>
      <c r="C140" s="299" t="s">
        <v>19</v>
      </c>
      <c r="D140" s="299"/>
      <c r="E140" s="299"/>
      <c r="F140" s="299"/>
      <c r="G140" s="180">
        <f>G141</f>
        <v>0</v>
      </c>
      <c r="H140" s="187"/>
      <c r="I140" s="224"/>
      <c r="J140" s="187"/>
      <c r="K140" s="286"/>
    </row>
    <row r="141" spans="1:11" s="67" customFormat="1" ht="43.5" customHeight="1">
      <c r="A141" s="299"/>
      <c r="B141" s="297"/>
      <c r="C141" s="296"/>
      <c r="D141" s="191" t="s">
        <v>21</v>
      </c>
      <c r="E141" s="191"/>
      <c r="F141" s="266"/>
      <c r="G141" s="131">
        <v>0</v>
      </c>
      <c r="H141" s="132"/>
      <c r="I141" s="132"/>
      <c r="J141" s="185"/>
      <c r="K141" s="292"/>
    </row>
    <row r="142" spans="1:11" s="67" customFormat="1" ht="34.5" customHeight="1">
      <c r="A142" s="307" t="s">
        <v>219</v>
      </c>
      <c r="B142" s="307" t="s">
        <v>17</v>
      </c>
      <c r="C142" s="307"/>
      <c r="D142" s="307"/>
      <c r="E142" s="307"/>
      <c r="F142" s="307"/>
      <c r="G142" s="307">
        <f>G143+G155+G162+G165+G172</f>
        <v>5681.88</v>
      </c>
      <c r="H142" s="327"/>
      <c r="I142" s="327"/>
      <c r="J142" s="327"/>
      <c r="K142" s="133"/>
    </row>
    <row r="143" spans="1:11" s="67" customFormat="1" ht="45.75" customHeight="1">
      <c r="A143" s="307"/>
      <c r="B143" s="297" t="s">
        <v>18</v>
      </c>
      <c r="C143" s="299" t="s">
        <v>19</v>
      </c>
      <c r="D143" s="299"/>
      <c r="E143" s="299"/>
      <c r="F143" s="299"/>
      <c r="G143" s="307">
        <f>G144</f>
        <v>331</v>
      </c>
      <c r="H143" s="327"/>
      <c r="I143" s="327"/>
      <c r="J143" s="327"/>
      <c r="K143" s="133"/>
    </row>
    <row r="144" spans="1:11" s="67" customFormat="1" ht="43.5" customHeight="1">
      <c r="A144" s="307"/>
      <c r="B144" s="297"/>
      <c r="C144" s="297" t="s">
        <v>20</v>
      </c>
      <c r="D144" s="191" t="s">
        <v>21</v>
      </c>
      <c r="E144" s="191"/>
      <c r="F144" s="266"/>
      <c r="G144" s="102">
        <f>SUM(G145:G154)</f>
        <v>331</v>
      </c>
      <c r="H144" s="102"/>
      <c r="I144" s="281"/>
      <c r="J144" s="126"/>
      <c r="K144" s="182"/>
    </row>
    <row r="145" spans="1:11" s="67" customFormat="1" ht="63.75" customHeight="1">
      <c r="A145" s="307"/>
      <c r="B145" s="297"/>
      <c r="C145" s="297"/>
      <c r="D145" s="105" t="s">
        <v>220</v>
      </c>
      <c r="E145" s="148" t="s">
        <v>110</v>
      </c>
      <c r="F145" s="106" t="s">
        <v>219</v>
      </c>
      <c r="G145" s="141">
        <v>55</v>
      </c>
      <c r="H145" s="149" t="s">
        <v>111</v>
      </c>
      <c r="I145" s="106"/>
      <c r="J145" s="149" t="s">
        <v>112</v>
      </c>
      <c r="K145" s="146"/>
    </row>
    <row r="146" spans="1:11" s="67" customFormat="1" ht="57.75" customHeight="1">
      <c r="A146" s="307"/>
      <c r="B146" s="297"/>
      <c r="C146" s="297"/>
      <c r="D146" s="105"/>
      <c r="E146" s="148" t="s">
        <v>113</v>
      </c>
      <c r="F146" s="106" t="s">
        <v>219</v>
      </c>
      <c r="G146" s="141">
        <v>10</v>
      </c>
      <c r="H146" s="149" t="s">
        <v>114</v>
      </c>
      <c r="I146" s="106" t="s">
        <v>115</v>
      </c>
      <c r="J146" s="144" t="s">
        <v>116</v>
      </c>
      <c r="K146" s="146"/>
    </row>
    <row r="147" spans="1:11" s="67" customFormat="1" ht="72" customHeight="1">
      <c r="A147" s="307"/>
      <c r="B147" s="297"/>
      <c r="C147" s="297"/>
      <c r="D147" s="105" t="s">
        <v>166</v>
      </c>
      <c r="E147" s="141" t="s">
        <v>193</v>
      </c>
      <c r="F147" s="106" t="s">
        <v>221</v>
      </c>
      <c r="G147" s="141">
        <v>5</v>
      </c>
      <c r="H147" s="106" t="s">
        <v>222</v>
      </c>
      <c r="I147" s="149" t="s">
        <v>170</v>
      </c>
      <c r="J147" s="144"/>
      <c r="K147" s="146"/>
    </row>
    <row r="148" spans="1:11" s="67" customFormat="1" ht="69" customHeight="1">
      <c r="A148" s="307"/>
      <c r="B148" s="297"/>
      <c r="C148" s="297"/>
      <c r="D148" s="105" t="s">
        <v>223</v>
      </c>
      <c r="E148" s="141" t="s">
        <v>27</v>
      </c>
      <c r="F148" s="106" t="s">
        <v>219</v>
      </c>
      <c r="G148" s="118">
        <v>3</v>
      </c>
      <c r="H148" s="149" t="s">
        <v>29</v>
      </c>
      <c r="I148" s="293"/>
      <c r="J148" s="332" t="s">
        <v>30</v>
      </c>
      <c r="K148" s="146"/>
    </row>
    <row r="149" spans="1:11" s="67" customFormat="1" ht="63.75" customHeight="1">
      <c r="A149" s="307"/>
      <c r="B149" s="297"/>
      <c r="C149" s="297"/>
      <c r="D149" s="105"/>
      <c r="E149" s="148" t="s">
        <v>31</v>
      </c>
      <c r="F149" s="106" t="s">
        <v>219</v>
      </c>
      <c r="G149" s="118">
        <v>5</v>
      </c>
      <c r="H149" s="149" t="s">
        <v>32</v>
      </c>
      <c r="I149" s="293"/>
      <c r="J149" s="149" t="s">
        <v>33</v>
      </c>
      <c r="K149" s="146"/>
    </row>
    <row r="150" spans="1:11" s="67" customFormat="1" ht="117.75" customHeight="1">
      <c r="A150" s="307"/>
      <c r="B150" s="297"/>
      <c r="C150" s="297"/>
      <c r="D150" s="105"/>
      <c r="E150" s="148" t="s">
        <v>118</v>
      </c>
      <c r="F150" s="106" t="s">
        <v>219</v>
      </c>
      <c r="G150" s="118">
        <v>200</v>
      </c>
      <c r="H150" s="149" t="s">
        <v>36</v>
      </c>
      <c r="I150" s="294"/>
      <c r="J150" s="332" t="s">
        <v>37</v>
      </c>
      <c r="K150" s="146"/>
    </row>
    <row r="151" spans="1:11" s="67" customFormat="1" ht="46.5" customHeight="1">
      <c r="A151" s="307"/>
      <c r="B151" s="297"/>
      <c r="C151" s="297"/>
      <c r="D151" s="105"/>
      <c r="E151" s="148" t="s">
        <v>39</v>
      </c>
      <c r="F151" s="106" t="s">
        <v>219</v>
      </c>
      <c r="G151" s="118">
        <v>20</v>
      </c>
      <c r="H151" s="149" t="s">
        <v>40</v>
      </c>
      <c r="I151" s="294"/>
      <c r="J151" s="154"/>
      <c r="K151" s="146"/>
    </row>
    <row r="152" spans="1:11" s="67" customFormat="1" ht="51" customHeight="1">
      <c r="A152" s="307"/>
      <c r="B152" s="297"/>
      <c r="C152" s="297"/>
      <c r="D152" s="105"/>
      <c r="E152" s="148" t="s">
        <v>41</v>
      </c>
      <c r="F152" s="106" t="s">
        <v>219</v>
      </c>
      <c r="G152" s="141">
        <v>2</v>
      </c>
      <c r="H152" s="149" t="s">
        <v>122</v>
      </c>
      <c r="I152" s="294"/>
      <c r="J152" s="154"/>
      <c r="K152" s="146"/>
    </row>
    <row r="153" spans="1:11" s="67" customFormat="1" ht="52.5" customHeight="1">
      <c r="A153" s="307"/>
      <c r="B153" s="297"/>
      <c r="C153" s="297"/>
      <c r="D153" s="60" t="s">
        <v>174</v>
      </c>
      <c r="E153" s="268" t="s">
        <v>124</v>
      </c>
      <c r="F153" s="106" t="s">
        <v>219</v>
      </c>
      <c r="G153" s="106">
        <v>26</v>
      </c>
      <c r="H153" s="106" t="s">
        <v>125</v>
      </c>
      <c r="I153" s="106"/>
      <c r="J153" s="106"/>
      <c r="K153" s="149"/>
    </row>
    <row r="154" spans="1:11" s="67" customFormat="1" ht="49.5" customHeight="1">
      <c r="A154" s="307"/>
      <c r="B154" s="297"/>
      <c r="C154" s="297"/>
      <c r="D154" s="116" t="s">
        <v>175</v>
      </c>
      <c r="E154" s="262" t="s">
        <v>54</v>
      </c>
      <c r="F154" s="106" t="s">
        <v>219</v>
      </c>
      <c r="G154" s="106">
        <v>5</v>
      </c>
      <c r="H154" s="106" t="s">
        <v>55</v>
      </c>
      <c r="I154" s="106"/>
      <c r="J154" s="106"/>
      <c r="K154" s="149"/>
    </row>
    <row r="155" spans="1:11" s="67" customFormat="1" ht="57" customHeight="1">
      <c r="A155" s="299" t="s">
        <v>219</v>
      </c>
      <c r="B155" s="300" t="s">
        <v>57</v>
      </c>
      <c r="C155" s="299" t="s">
        <v>19</v>
      </c>
      <c r="D155" s="299"/>
      <c r="E155" s="299"/>
      <c r="F155" s="299"/>
      <c r="G155" s="133">
        <f>G156</f>
        <v>4808</v>
      </c>
      <c r="H155" s="134"/>
      <c r="I155" s="134"/>
      <c r="J155" s="134"/>
      <c r="K155" s="291"/>
    </row>
    <row r="156" spans="1:11" s="67" customFormat="1" ht="69" customHeight="1">
      <c r="A156" s="299"/>
      <c r="B156" s="302"/>
      <c r="C156" s="300" t="s">
        <v>20</v>
      </c>
      <c r="D156" s="191" t="s">
        <v>21</v>
      </c>
      <c r="E156" s="191"/>
      <c r="F156" s="266"/>
      <c r="G156" s="102">
        <f>SUM(G157:G161)</f>
        <v>4808</v>
      </c>
      <c r="H156" s="102"/>
      <c r="I156" s="281"/>
      <c r="J156" s="126"/>
      <c r="K156" s="182"/>
    </row>
    <row r="157" spans="1:11" s="67" customFormat="1" ht="106.5" customHeight="1">
      <c r="A157" s="299"/>
      <c r="B157" s="302"/>
      <c r="C157" s="302"/>
      <c r="D157" s="247" t="s">
        <v>176</v>
      </c>
      <c r="E157" s="53" t="s">
        <v>177</v>
      </c>
      <c r="F157" s="106" t="s">
        <v>219</v>
      </c>
      <c r="G157" s="19">
        <v>3500</v>
      </c>
      <c r="H157" s="53" t="s">
        <v>224</v>
      </c>
      <c r="I157" s="19" t="s">
        <v>134</v>
      </c>
      <c r="J157" s="60" t="s">
        <v>179</v>
      </c>
      <c r="K157" s="19" t="s">
        <v>180</v>
      </c>
    </row>
    <row r="158" spans="1:11" s="67" customFormat="1" ht="72.75" customHeight="1">
      <c r="A158" s="299"/>
      <c r="B158" s="302"/>
      <c r="C158" s="302"/>
      <c r="D158" s="247" t="s">
        <v>181</v>
      </c>
      <c r="E158" s="60" t="s">
        <v>59</v>
      </c>
      <c r="F158" s="106" t="s">
        <v>219</v>
      </c>
      <c r="G158" s="247">
        <v>38</v>
      </c>
      <c r="H158" s="247" t="s">
        <v>128</v>
      </c>
      <c r="I158" s="247" t="s">
        <v>225</v>
      </c>
      <c r="J158" s="247" t="s">
        <v>226</v>
      </c>
      <c r="K158" s="53"/>
    </row>
    <row r="159" spans="1:11" s="67" customFormat="1" ht="72.75" customHeight="1">
      <c r="A159" s="299"/>
      <c r="B159" s="302"/>
      <c r="C159" s="302"/>
      <c r="D159" s="247" t="s">
        <v>182</v>
      </c>
      <c r="E159" s="272" t="s">
        <v>132</v>
      </c>
      <c r="F159" s="106" t="s">
        <v>219</v>
      </c>
      <c r="G159" s="273">
        <v>60</v>
      </c>
      <c r="H159" s="106" t="s">
        <v>227</v>
      </c>
      <c r="I159" s="19" t="s">
        <v>134</v>
      </c>
      <c r="J159" s="154" t="s">
        <v>135</v>
      </c>
      <c r="K159" s="154" t="s">
        <v>136</v>
      </c>
    </row>
    <row r="160" spans="1:11" s="67" customFormat="1" ht="90.75" customHeight="1">
      <c r="A160" s="299"/>
      <c r="B160" s="302"/>
      <c r="C160" s="302"/>
      <c r="D160" s="247" t="s">
        <v>228</v>
      </c>
      <c r="E160" s="262" t="s">
        <v>138</v>
      </c>
      <c r="F160" s="106" t="s">
        <v>219</v>
      </c>
      <c r="G160" s="19">
        <v>616</v>
      </c>
      <c r="H160" s="154" t="s">
        <v>139</v>
      </c>
      <c r="I160" s="154" t="s">
        <v>229</v>
      </c>
      <c r="J160" s="154" t="s">
        <v>141</v>
      </c>
      <c r="K160" s="272"/>
    </row>
    <row r="161" spans="1:11" s="67" customFormat="1" ht="99.75" customHeight="1">
      <c r="A161" s="299"/>
      <c r="B161" s="303"/>
      <c r="C161" s="303"/>
      <c r="D161" s="247"/>
      <c r="E161" s="268" t="s">
        <v>142</v>
      </c>
      <c r="F161" s="106" t="s">
        <v>219</v>
      </c>
      <c r="G161" s="247">
        <v>594</v>
      </c>
      <c r="H161" s="278" t="s">
        <v>230</v>
      </c>
      <c r="I161" s="154" t="s">
        <v>144</v>
      </c>
      <c r="J161" s="154" t="s">
        <v>145</v>
      </c>
      <c r="K161" s="272"/>
    </row>
    <row r="162" spans="1:11" s="67" customFormat="1" ht="64.5" customHeight="1">
      <c r="A162" s="299"/>
      <c r="B162" s="296" t="s">
        <v>62</v>
      </c>
      <c r="C162" s="248" t="s">
        <v>19</v>
      </c>
      <c r="D162" s="248"/>
      <c r="E162" s="248"/>
      <c r="F162" s="248"/>
      <c r="G162" s="180">
        <f>SUM(G164)</f>
        <v>9</v>
      </c>
      <c r="H162" s="180"/>
      <c r="I162" s="315"/>
      <c r="J162" s="249"/>
      <c r="K162" s="316"/>
    </row>
    <row r="163" spans="1:11" s="67" customFormat="1" ht="66.75" customHeight="1">
      <c r="A163" s="299"/>
      <c r="B163" s="296"/>
      <c r="C163" s="297" t="s">
        <v>20</v>
      </c>
      <c r="D163" s="191" t="s">
        <v>21</v>
      </c>
      <c r="E163" s="191"/>
      <c r="F163" s="266"/>
      <c r="G163" s="126">
        <f>G164</f>
        <v>9</v>
      </c>
      <c r="H163" s="126"/>
      <c r="I163" s="156"/>
      <c r="J163" s="191"/>
      <c r="K163" s="317"/>
    </row>
    <row r="164" spans="1:11" s="67" customFormat="1" ht="72.75" customHeight="1">
      <c r="A164" s="299"/>
      <c r="B164" s="296"/>
      <c r="C164" s="297"/>
      <c r="D164" s="247" t="s">
        <v>146</v>
      </c>
      <c r="E164" s="247" t="s">
        <v>146</v>
      </c>
      <c r="F164" s="106" t="s">
        <v>219</v>
      </c>
      <c r="G164" s="247">
        <v>9</v>
      </c>
      <c r="H164" s="247" t="s">
        <v>147</v>
      </c>
      <c r="I164" s="247"/>
      <c r="J164" s="247"/>
      <c r="K164" s="247" t="s">
        <v>148</v>
      </c>
    </row>
    <row r="165" spans="1:11" s="67" customFormat="1" ht="55.5" customHeight="1">
      <c r="A165" s="307" t="s">
        <v>219</v>
      </c>
      <c r="B165" s="296" t="s">
        <v>63</v>
      </c>
      <c r="C165" s="248" t="s">
        <v>19</v>
      </c>
      <c r="D165" s="248"/>
      <c r="E165" s="248"/>
      <c r="F165" s="248"/>
      <c r="G165" s="328">
        <f>G166</f>
        <v>498.88</v>
      </c>
      <c r="H165" s="180"/>
      <c r="I165" s="315"/>
      <c r="J165" s="249"/>
      <c r="K165" s="316"/>
    </row>
    <row r="166" spans="1:11" s="67" customFormat="1" ht="33" customHeight="1">
      <c r="A166" s="307"/>
      <c r="B166" s="296"/>
      <c r="C166" s="297" t="s">
        <v>20</v>
      </c>
      <c r="D166" s="191" t="s">
        <v>21</v>
      </c>
      <c r="E166" s="191"/>
      <c r="F166" s="266"/>
      <c r="G166" s="126">
        <f>SUM(G167:G171)</f>
        <v>498.88</v>
      </c>
      <c r="H166" s="126"/>
      <c r="I166" s="156"/>
      <c r="J166" s="191"/>
      <c r="K166" s="317"/>
    </row>
    <row r="167" spans="1:11" s="67" customFormat="1" ht="34.5" customHeight="1">
      <c r="A167" s="307"/>
      <c r="B167" s="296"/>
      <c r="C167" s="297"/>
      <c r="D167" s="247" t="s">
        <v>231</v>
      </c>
      <c r="E167" s="253" t="s">
        <v>200</v>
      </c>
      <c r="F167" s="106" t="s">
        <v>219</v>
      </c>
      <c r="G167" s="253">
        <v>20</v>
      </c>
      <c r="H167" s="253" t="s">
        <v>232</v>
      </c>
      <c r="I167" s="245"/>
      <c r="J167" s="254"/>
      <c r="K167" s="290" t="s">
        <v>155</v>
      </c>
    </row>
    <row r="168" spans="1:11" s="67" customFormat="1" ht="34.5" customHeight="1">
      <c r="A168" s="307"/>
      <c r="B168" s="296"/>
      <c r="C168" s="297"/>
      <c r="D168" s="247"/>
      <c r="E168" s="329" t="s">
        <v>233</v>
      </c>
      <c r="F168" s="106" t="s">
        <v>219</v>
      </c>
      <c r="G168" s="253">
        <v>20</v>
      </c>
      <c r="H168" s="253" t="s">
        <v>234</v>
      </c>
      <c r="I168" s="245"/>
      <c r="J168" s="254"/>
      <c r="K168" s="290" t="s">
        <v>204</v>
      </c>
    </row>
    <row r="169" spans="1:11" s="67" customFormat="1" ht="85.5" customHeight="1">
      <c r="A169" s="307"/>
      <c r="B169" s="296"/>
      <c r="C169" s="297"/>
      <c r="D169" s="60" t="s">
        <v>235</v>
      </c>
      <c r="E169" s="253" t="s">
        <v>207</v>
      </c>
      <c r="F169" s="127" t="s">
        <v>236</v>
      </c>
      <c r="G169" s="253">
        <v>100</v>
      </c>
      <c r="H169" s="127" t="s">
        <v>236</v>
      </c>
      <c r="I169" s="254" t="s">
        <v>150</v>
      </c>
      <c r="J169" s="254" t="s">
        <v>207</v>
      </c>
      <c r="K169" s="290" t="s">
        <v>209</v>
      </c>
    </row>
    <row r="170" spans="1:11" s="67" customFormat="1" ht="178.5" customHeight="1">
      <c r="A170" s="307"/>
      <c r="B170" s="296"/>
      <c r="C170" s="297"/>
      <c r="D170" s="60" t="s">
        <v>156</v>
      </c>
      <c r="E170" s="253" t="s">
        <v>157</v>
      </c>
      <c r="F170" s="106" t="s">
        <v>219</v>
      </c>
      <c r="G170" s="253">
        <v>338.88</v>
      </c>
      <c r="H170" s="254" t="s">
        <v>158</v>
      </c>
      <c r="I170" s="319" t="s">
        <v>84</v>
      </c>
      <c r="J170" s="254" t="s">
        <v>85</v>
      </c>
      <c r="K170" s="290"/>
    </row>
    <row r="171" spans="1:11" s="67" customFormat="1" ht="40.5" customHeight="1">
      <c r="A171" s="307"/>
      <c r="B171" s="296"/>
      <c r="C171" s="297"/>
      <c r="D171" s="60" t="s">
        <v>188</v>
      </c>
      <c r="E171" s="253" t="s">
        <v>189</v>
      </c>
      <c r="F171" s="106" t="s">
        <v>219</v>
      </c>
      <c r="G171" s="253">
        <v>20</v>
      </c>
      <c r="H171" s="127" t="s">
        <v>237</v>
      </c>
      <c r="I171" s="254"/>
      <c r="J171" s="254" t="s">
        <v>96</v>
      </c>
      <c r="K171" s="290" t="s">
        <v>97</v>
      </c>
    </row>
    <row r="172" spans="1:11" s="67" customFormat="1" ht="36.75" customHeight="1">
      <c r="A172" s="307"/>
      <c r="B172" s="296" t="s">
        <v>102</v>
      </c>
      <c r="C172" s="248" t="s">
        <v>19</v>
      </c>
      <c r="D172" s="248"/>
      <c r="E172" s="248"/>
      <c r="F172" s="248"/>
      <c r="G172" s="95">
        <f>G173</f>
        <v>35</v>
      </c>
      <c r="H172" s="257"/>
      <c r="I172" s="257"/>
      <c r="J172" s="291"/>
      <c r="K172" s="224"/>
    </row>
    <row r="173" spans="1:11" s="67" customFormat="1" ht="33.75" customHeight="1">
      <c r="A173" s="307"/>
      <c r="B173" s="296"/>
      <c r="C173" s="297" t="s">
        <v>20</v>
      </c>
      <c r="D173" s="191" t="s">
        <v>21</v>
      </c>
      <c r="E173" s="191"/>
      <c r="F173" s="266"/>
      <c r="G173" s="131">
        <f>G174</f>
        <v>35</v>
      </c>
      <c r="H173" s="132"/>
      <c r="I173" s="132"/>
      <c r="J173" s="185"/>
      <c r="K173" s="292"/>
    </row>
    <row r="174" spans="1:11" s="67" customFormat="1" ht="51" customHeight="1">
      <c r="A174" s="307"/>
      <c r="B174" s="296"/>
      <c r="C174" s="297"/>
      <c r="D174" s="298" t="s">
        <v>104</v>
      </c>
      <c r="E174" s="298" t="s">
        <v>104</v>
      </c>
      <c r="F174" s="106" t="s">
        <v>219</v>
      </c>
      <c r="G174" s="261">
        <v>35</v>
      </c>
      <c r="H174" s="262" t="s">
        <v>106</v>
      </c>
      <c r="I174" s="262" t="s">
        <v>107</v>
      </c>
      <c r="J174" s="262"/>
      <c r="K174" s="320"/>
    </row>
  </sheetData>
  <sheetProtection/>
  <mergeCells count="180">
    <mergeCell ref="A2:K2"/>
    <mergeCell ref="A3:B3"/>
    <mergeCell ref="I3:J3"/>
    <mergeCell ref="G4:H4"/>
    <mergeCell ref="A6:E6"/>
    <mergeCell ref="B7:F7"/>
    <mergeCell ref="C8:F8"/>
    <mergeCell ref="D9:F9"/>
    <mergeCell ref="C22:F22"/>
    <mergeCell ref="D23:F23"/>
    <mergeCell ref="C25:F25"/>
    <mergeCell ref="C26:F26"/>
    <mergeCell ref="D27:F27"/>
    <mergeCell ref="C44:F44"/>
    <mergeCell ref="D45:F45"/>
    <mergeCell ref="B47:F47"/>
    <mergeCell ref="B48:F48"/>
    <mergeCell ref="D49:F49"/>
    <mergeCell ref="C59:F59"/>
    <mergeCell ref="D60:F60"/>
    <mergeCell ref="C65:F65"/>
    <mergeCell ref="D66:F66"/>
    <mergeCell ref="C68:F68"/>
    <mergeCell ref="D69:F69"/>
    <mergeCell ref="C74:F74"/>
    <mergeCell ref="D75:F75"/>
    <mergeCell ref="B77:F77"/>
    <mergeCell ref="C78:F78"/>
    <mergeCell ref="D79:F79"/>
    <mergeCell ref="C90:F90"/>
    <mergeCell ref="D91:F91"/>
    <mergeCell ref="C97:F97"/>
    <mergeCell ref="D98:F98"/>
    <mergeCell ref="C100:F100"/>
    <mergeCell ref="D101:F101"/>
    <mergeCell ref="C106:F106"/>
    <mergeCell ref="D107:F107"/>
    <mergeCell ref="B109:F109"/>
    <mergeCell ref="C110:F110"/>
    <mergeCell ref="D111:F111"/>
    <mergeCell ref="C113:F113"/>
    <mergeCell ref="D114:F114"/>
    <mergeCell ref="C116:F116"/>
    <mergeCell ref="D117:F117"/>
    <mergeCell ref="C118:F118"/>
    <mergeCell ref="D119:F119"/>
    <mergeCell ref="C125:F125"/>
    <mergeCell ref="D126:F126"/>
    <mergeCell ref="B127:F127"/>
    <mergeCell ref="C128:F128"/>
    <mergeCell ref="C129:F129"/>
    <mergeCell ref="D130:F130"/>
    <mergeCell ref="C132:F132"/>
    <mergeCell ref="D133:F133"/>
    <mergeCell ref="C134:F134"/>
    <mergeCell ref="D135:F135"/>
    <mergeCell ref="C140:F140"/>
    <mergeCell ref="D141:F141"/>
    <mergeCell ref="B142:F142"/>
    <mergeCell ref="C143:F143"/>
    <mergeCell ref="D144:F144"/>
    <mergeCell ref="C155:F155"/>
    <mergeCell ref="D156:F156"/>
    <mergeCell ref="C162:F162"/>
    <mergeCell ref="D163:F163"/>
    <mergeCell ref="C165:F165"/>
    <mergeCell ref="D166:F166"/>
    <mergeCell ref="C172:F172"/>
    <mergeCell ref="D173:F173"/>
    <mergeCell ref="A4:A5"/>
    <mergeCell ref="A7:A16"/>
    <mergeCell ref="A17:A30"/>
    <mergeCell ref="A31:A46"/>
    <mergeCell ref="A47:A58"/>
    <mergeCell ref="A59:A76"/>
    <mergeCell ref="A77:A89"/>
    <mergeCell ref="A90:A105"/>
    <mergeCell ref="A106:A108"/>
    <mergeCell ref="A109:A117"/>
    <mergeCell ref="A118:A126"/>
    <mergeCell ref="A127:A133"/>
    <mergeCell ref="A134:A141"/>
    <mergeCell ref="A142:A154"/>
    <mergeCell ref="A155:A164"/>
    <mergeCell ref="A165:A174"/>
    <mergeCell ref="B4:B5"/>
    <mergeCell ref="B8:B16"/>
    <mergeCell ref="B17:B21"/>
    <mergeCell ref="B22:B24"/>
    <mergeCell ref="B26:B30"/>
    <mergeCell ref="B31:B43"/>
    <mergeCell ref="B44:B46"/>
    <mergeCell ref="B49:B58"/>
    <mergeCell ref="B59:B64"/>
    <mergeCell ref="B65:B67"/>
    <mergeCell ref="B68:B73"/>
    <mergeCell ref="B74:B76"/>
    <mergeCell ref="B78:B89"/>
    <mergeCell ref="B90:B96"/>
    <mergeCell ref="B97:B99"/>
    <mergeCell ref="B100:B105"/>
    <mergeCell ref="B106:B108"/>
    <mergeCell ref="B110:B112"/>
    <mergeCell ref="B113:B115"/>
    <mergeCell ref="B116:B117"/>
    <mergeCell ref="B118:B124"/>
    <mergeCell ref="B125:B126"/>
    <mergeCell ref="B129:B131"/>
    <mergeCell ref="B132:B133"/>
    <mergeCell ref="B134:B139"/>
    <mergeCell ref="B140:B141"/>
    <mergeCell ref="B143:B154"/>
    <mergeCell ref="B155:B161"/>
    <mergeCell ref="B162:B164"/>
    <mergeCell ref="B165:B171"/>
    <mergeCell ref="B172:B174"/>
    <mergeCell ref="C4:C5"/>
    <mergeCell ref="C9:C16"/>
    <mergeCell ref="C17:C21"/>
    <mergeCell ref="C23:C24"/>
    <mergeCell ref="C27:C30"/>
    <mergeCell ref="C31:C43"/>
    <mergeCell ref="C45:C46"/>
    <mergeCell ref="C49:C58"/>
    <mergeCell ref="C60:C64"/>
    <mergeCell ref="C66:C67"/>
    <mergeCell ref="C69:C73"/>
    <mergeCell ref="C75:C76"/>
    <mergeCell ref="C79:C89"/>
    <mergeCell ref="C91:C96"/>
    <mergeCell ref="C98:C99"/>
    <mergeCell ref="C101:C105"/>
    <mergeCell ref="C107:C108"/>
    <mergeCell ref="C111:C112"/>
    <mergeCell ref="C114:C115"/>
    <mergeCell ref="C119:C124"/>
    <mergeCell ref="C130:C131"/>
    <mergeCell ref="C135:C139"/>
    <mergeCell ref="C144:C154"/>
    <mergeCell ref="C156:C161"/>
    <mergeCell ref="C163:C164"/>
    <mergeCell ref="C166:C171"/>
    <mergeCell ref="C173:C174"/>
    <mergeCell ref="D4:D5"/>
    <mergeCell ref="D11:D16"/>
    <mergeCell ref="D17:D19"/>
    <mergeCell ref="D20:D21"/>
    <mergeCell ref="D31:D40"/>
    <mergeCell ref="D41:D42"/>
    <mergeCell ref="D50:D51"/>
    <mergeCell ref="D52:D56"/>
    <mergeCell ref="D63:D64"/>
    <mergeCell ref="D81:D82"/>
    <mergeCell ref="D83:D87"/>
    <mergeCell ref="D95:D96"/>
    <mergeCell ref="D120:D121"/>
    <mergeCell ref="D136:D137"/>
    <mergeCell ref="D145:D146"/>
    <mergeCell ref="D148:D152"/>
    <mergeCell ref="D160:D161"/>
    <mergeCell ref="D167:D168"/>
    <mergeCell ref="E4:E5"/>
    <mergeCell ref="E13:E14"/>
    <mergeCell ref="E17:E18"/>
    <mergeCell ref="E20:E21"/>
    <mergeCell ref="E32:E40"/>
    <mergeCell ref="E41:E42"/>
    <mergeCell ref="E81:E82"/>
    <mergeCell ref="F4:F5"/>
    <mergeCell ref="H13:H14"/>
    <mergeCell ref="H20:H21"/>
    <mergeCell ref="I4:I5"/>
    <mergeCell ref="I32:I40"/>
    <mergeCell ref="I81:I82"/>
    <mergeCell ref="J4:J5"/>
    <mergeCell ref="J13:J14"/>
    <mergeCell ref="J32:J40"/>
    <mergeCell ref="J41:J42"/>
    <mergeCell ref="K4:K5"/>
    <mergeCell ref="K41:K42"/>
  </mergeCells>
  <printOptions/>
  <pageMargins left="0.2" right="0.1597222222222222" top="1" bottom="1.0194444444444444" header="0.5" footer="0.5"/>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sheetPr>
    <pageSetUpPr fitToPage="1"/>
  </sheetPr>
  <dimension ref="A1:AG144"/>
  <sheetViews>
    <sheetView zoomScaleSheetLayoutView="100" workbookViewId="0" topLeftCell="C1">
      <selection activeCell="K128" sqref="K128"/>
    </sheetView>
  </sheetViews>
  <sheetFormatPr defaultColWidth="9.00390625" defaultRowHeight="14.25"/>
  <cols>
    <col min="1" max="2" width="10.125" style="73" customWidth="1"/>
    <col min="3" max="3" width="24.625" style="73" customWidth="1"/>
    <col min="4" max="4" width="26.125" style="73" customWidth="1"/>
    <col min="5" max="5" width="13.375" style="73" customWidth="1"/>
    <col min="6" max="6" width="13.75390625" style="73" customWidth="1"/>
    <col min="7" max="7" width="30.25390625" style="73" customWidth="1"/>
    <col min="8" max="8" width="23.50390625" style="73" customWidth="1"/>
    <col min="9" max="9" width="33.625" style="73" customWidth="1"/>
    <col min="10" max="10" width="18.125" style="78" customWidth="1"/>
    <col min="11" max="16384" width="9.00390625" style="73" customWidth="1"/>
  </cols>
  <sheetData>
    <row r="1" spans="1:10" s="73" customFormat="1" ht="20.25" customHeight="1">
      <c r="A1" s="79"/>
      <c r="B1" s="79"/>
      <c r="C1" s="79"/>
      <c r="D1" s="79"/>
      <c r="E1" s="79"/>
      <c r="J1" s="78"/>
    </row>
    <row r="2" spans="1:10" s="73" customFormat="1" ht="26.25" customHeight="1">
      <c r="A2" s="80" t="s">
        <v>238</v>
      </c>
      <c r="B2" s="80"/>
      <c r="C2" s="80"/>
      <c r="D2" s="80"/>
      <c r="E2" s="80"/>
      <c r="F2" s="80"/>
      <c r="G2" s="80"/>
      <c r="H2" s="80"/>
      <c r="I2" s="80"/>
      <c r="J2" s="78"/>
    </row>
    <row r="3" spans="1:10" s="73" customFormat="1" ht="15.75" customHeight="1">
      <c r="A3" s="81" t="s">
        <v>1</v>
      </c>
      <c r="B3" s="81"/>
      <c r="C3" s="3"/>
      <c r="D3" s="3"/>
      <c r="E3" s="3"/>
      <c r="F3" s="2"/>
      <c r="G3" s="2"/>
      <c r="H3" s="82" t="s">
        <v>2</v>
      </c>
      <c r="I3" s="82"/>
      <c r="J3" s="78"/>
    </row>
    <row r="4" spans="1:10" s="73" customFormat="1" ht="27" customHeight="1">
      <c r="A4" s="83" t="s">
        <v>3</v>
      </c>
      <c r="B4" s="84" t="s">
        <v>4</v>
      </c>
      <c r="C4" s="84" t="s">
        <v>6</v>
      </c>
      <c r="D4" s="83" t="s">
        <v>7</v>
      </c>
      <c r="E4" s="83" t="s">
        <v>8</v>
      </c>
      <c r="F4" s="85" t="s">
        <v>239</v>
      </c>
      <c r="G4" s="85"/>
      <c r="H4" s="83" t="s">
        <v>240</v>
      </c>
      <c r="I4" s="179" t="s">
        <v>11</v>
      </c>
      <c r="J4" s="179" t="s">
        <v>12</v>
      </c>
    </row>
    <row r="5" spans="1:10" s="74" customFormat="1" ht="29.25" customHeight="1">
      <c r="A5" s="83"/>
      <c r="B5" s="86"/>
      <c r="C5" s="86"/>
      <c r="D5" s="83"/>
      <c r="E5" s="83"/>
      <c r="F5" s="43" t="s">
        <v>13</v>
      </c>
      <c r="G5" s="43" t="s">
        <v>14</v>
      </c>
      <c r="H5" s="83"/>
      <c r="I5" s="179"/>
      <c r="J5" s="179"/>
    </row>
    <row r="6" spans="1:10" s="75" customFormat="1" ht="29.25" customHeight="1">
      <c r="A6" s="87" t="s">
        <v>241</v>
      </c>
      <c r="B6" s="88"/>
      <c r="C6" s="88"/>
      <c r="D6" s="87"/>
      <c r="E6" s="88"/>
      <c r="F6" s="89">
        <f>F7+F30+F53+F79+F99+F118</f>
        <v>25831</v>
      </c>
      <c r="G6" s="89"/>
      <c r="H6" s="90"/>
      <c r="I6" s="90"/>
      <c r="J6" s="90"/>
    </row>
    <row r="7" spans="1:10" s="76" customFormat="1" ht="27" customHeight="1">
      <c r="A7" s="91" t="s">
        <v>16</v>
      </c>
      <c r="B7" s="92" t="s">
        <v>19</v>
      </c>
      <c r="C7" s="93"/>
      <c r="D7" s="93"/>
      <c r="E7" s="94"/>
      <c r="F7" s="95">
        <f>F8+F16+F17+F18</f>
        <v>608.95</v>
      </c>
      <c r="G7" s="96"/>
      <c r="H7" s="97"/>
      <c r="I7" s="180"/>
      <c r="J7" s="181"/>
    </row>
    <row r="8" spans="1:10" s="76" customFormat="1" ht="51" customHeight="1">
      <c r="A8" s="98"/>
      <c r="B8" s="99" t="s">
        <v>18</v>
      </c>
      <c r="C8" s="100" t="s">
        <v>21</v>
      </c>
      <c r="D8" s="100"/>
      <c r="E8" s="101"/>
      <c r="F8" s="102">
        <f>SUM(F9:F15)</f>
        <v>153.25</v>
      </c>
      <c r="G8" s="102"/>
      <c r="H8" s="103"/>
      <c r="I8" s="126"/>
      <c r="J8" s="182"/>
    </row>
    <row r="9" spans="1:10" s="73" customFormat="1" ht="66.75" customHeight="1">
      <c r="A9" s="98"/>
      <c r="B9" s="99"/>
      <c r="C9" s="104" t="s">
        <v>242</v>
      </c>
      <c r="D9" s="105" t="s">
        <v>27</v>
      </c>
      <c r="E9" s="106" t="s">
        <v>28</v>
      </c>
      <c r="F9" s="105">
        <v>50</v>
      </c>
      <c r="G9" s="107" t="s">
        <v>243</v>
      </c>
      <c r="H9" s="108"/>
      <c r="I9" s="114" t="s">
        <v>244</v>
      </c>
      <c r="J9" s="111"/>
    </row>
    <row r="10" spans="1:10" s="73" customFormat="1" ht="64.5" customHeight="1">
      <c r="A10" s="98"/>
      <c r="B10" s="99"/>
      <c r="C10" s="104"/>
      <c r="D10" s="109" t="s">
        <v>245</v>
      </c>
      <c r="E10" s="106" t="s">
        <v>24</v>
      </c>
      <c r="F10" s="110">
        <v>5.5</v>
      </c>
      <c r="G10" s="111" t="s">
        <v>246</v>
      </c>
      <c r="H10" s="112"/>
      <c r="I10" s="155" t="s">
        <v>247</v>
      </c>
      <c r="J10" s="111"/>
    </row>
    <row r="11" spans="1:10" s="73" customFormat="1" ht="48.75" customHeight="1">
      <c r="A11" s="98"/>
      <c r="B11" s="99"/>
      <c r="C11" s="104"/>
      <c r="D11" s="109"/>
      <c r="E11" s="106" t="s">
        <v>248</v>
      </c>
      <c r="F11" s="110">
        <v>5</v>
      </c>
      <c r="G11" s="113" t="s">
        <v>249</v>
      </c>
      <c r="H11" s="112"/>
      <c r="I11" s="155"/>
      <c r="J11" s="111"/>
    </row>
    <row r="12" spans="1:10" s="73" customFormat="1" ht="48.75" customHeight="1">
      <c r="A12" s="98"/>
      <c r="B12" s="99"/>
      <c r="C12" s="104"/>
      <c r="D12" s="109"/>
      <c r="E12" s="106" t="s">
        <v>24</v>
      </c>
      <c r="F12" s="105">
        <v>15</v>
      </c>
      <c r="G12" s="114" t="s">
        <v>250</v>
      </c>
      <c r="H12" s="112"/>
      <c r="I12" s="155"/>
      <c r="J12" s="111"/>
    </row>
    <row r="13" spans="1:10" s="73" customFormat="1" ht="48.75" customHeight="1">
      <c r="A13" s="98"/>
      <c r="B13" s="99"/>
      <c r="C13" s="104"/>
      <c r="D13" s="105" t="s">
        <v>251</v>
      </c>
      <c r="E13" s="106" t="s">
        <v>28</v>
      </c>
      <c r="F13" s="105">
        <v>25</v>
      </c>
      <c r="G13" s="115" t="s">
        <v>252</v>
      </c>
      <c r="H13" s="112"/>
      <c r="I13" s="155"/>
      <c r="J13" s="111"/>
    </row>
    <row r="14" spans="1:10" s="73" customFormat="1" ht="61.5" customHeight="1">
      <c r="A14" s="98"/>
      <c r="B14" s="99"/>
      <c r="C14" s="116" t="s">
        <v>253</v>
      </c>
      <c r="D14" s="105" t="s">
        <v>124</v>
      </c>
      <c r="E14" s="117" t="s">
        <v>24</v>
      </c>
      <c r="F14" s="118">
        <v>2.75</v>
      </c>
      <c r="G14" s="119" t="s">
        <v>254</v>
      </c>
      <c r="H14" s="112"/>
      <c r="I14" s="155"/>
      <c r="J14" s="111"/>
    </row>
    <row r="15" spans="1:10" s="73" customFormat="1" ht="114" customHeight="1">
      <c r="A15" s="98"/>
      <c r="B15" s="99"/>
      <c r="C15" s="116" t="s">
        <v>255</v>
      </c>
      <c r="D15" s="105" t="s">
        <v>256</v>
      </c>
      <c r="E15" s="114" t="s">
        <v>28</v>
      </c>
      <c r="F15" s="105">
        <v>50</v>
      </c>
      <c r="G15" s="114" t="s">
        <v>257</v>
      </c>
      <c r="H15" s="112"/>
      <c r="I15" s="114"/>
      <c r="J15" s="111"/>
    </row>
    <row r="16" spans="1:10" s="73" customFormat="1" ht="45.75" customHeight="1">
      <c r="A16" s="98"/>
      <c r="B16" s="120" t="s">
        <v>57</v>
      </c>
      <c r="C16" s="121" t="s">
        <v>21</v>
      </c>
      <c r="D16" s="121"/>
      <c r="E16" s="121"/>
      <c r="F16" s="122">
        <v>0</v>
      </c>
      <c r="G16" s="123"/>
      <c r="H16" s="124"/>
      <c r="I16" s="123"/>
      <c r="J16" s="183"/>
    </row>
    <row r="17" spans="1:10" s="73" customFormat="1" ht="63" customHeight="1">
      <c r="A17" s="125"/>
      <c r="B17" s="126" t="s">
        <v>62</v>
      </c>
      <c r="C17" s="121" t="s">
        <v>21</v>
      </c>
      <c r="D17" s="121"/>
      <c r="E17" s="121"/>
      <c r="F17" s="122">
        <v>0</v>
      </c>
      <c r="G17" s="123"/>
      <c r="H17" s="124"/>
      <c r="I17" s="123"/>
      <c r="J17" s="183"/>
    </row>
    <row r="18" spans="1:10" s="73" customFormat="1" ht="39.75" customHeight="1">
      <c r="A18" s="91" t="s">
        <v>16</v>
      </c>
      <c r="B18" s="100" t="s">
        <v>63</v>
      </c>
      <c r="C18" s="121" t="s">
        <v>21</v>
      </c>
      <c r="D18" s="121"/>
      <c r="E18" s="121"/>
      <c r="F18" s="122">
        <f>SUM(F19:F28)</f>
        <v>455.7</v>
      </c>
      <c r="G18" s="123"/>
      <c r="H18" s="124"/>
      <c r="I18" s="123"/>
      <c r="J18" s="183"/>
    </row>
    <row r="19" spans="1:10" s="73" customFormat="1" ht="48.75" customHeight="1">
      <c r="A19" s="98"/>
      <c r="B19" s="100"/>
      <c r="C19" s="104" t="s">
        <v>258</v>
      </c>
      <c r="D19" s="109" t="s">
        <v>259</v>
      </c>
      <c r="E19" s="127" t="s">
        <v>88</v>
      </c>
      <c r="F19" s="127">
        <v>156.3</v>
      </c>
      <c r="G19" s="128" t="s">
        <v>260</v>
      </c>
      <c r="H19" s="112"/>
      <c r="I19" s="155" t="s">
        <v>261</v>
      </c>
      <c r="J19" s="184" t="s">
        <v>262</v>
      </c>
    </row>
    <row r="20" spans="1:10" s="73" customFormat="1" ht="61.5" customHeight="1">
      <c r="A20" s="98"/>
      <c r="B20" s="100"/>
      <c r="C20" s="104"/>
      <c r="D20" s="109"/>
      <c r="E20" s="127" t="s">
        <v>89</v>
      </c>
      <c r="F20" s="127">
        <v>156</v>
      </c>
      <c r="G20" s="128" t="s">
        <v>263</v>
      </c>
      <c r="H20" s="112"/>
      <c r="I20" s="155"/>
      <c r="J20" s="184"/>
    </row>
    <row r="21" spans="1:10" s="73" customFormat="1" ht="48.75" customHeight="1">
      <c r="A21" s="98"/>
      <c r="B21" s="100"/>
      <c r="C21" s="104"/>
      <c r="D21" s="109"/>
      <c r="E21" s="127" t="s">
        <v>90</v>
      </c>
      <c r="F21" s="127">
        <v>65.5</v>
      </c>
      <c r="G21" s="128" t="s">
        <v>264</v>
      </c>
      <c r="H21" s="112"/>
      <c r="I21" s="155"/>
      <c r="J21" s="184"/>
    </row>
    <row r="22" spans="1:10" s="73" customFormat="1" ht="48.75" customHeight="1">
      <c r="A22" s="98"/>
      <c r="B22" s="100"/>
      <c r="C22" s="104"/>
      <c r="D22" s="109"/>
      <c r="E22" s="127" t="s">
        <v>91</v>
      </c>
      <c r="F22" s="127">
        <v>43.9</v>
      </c>
      <c r="G22" s="128" t="s">
        <v>265</v>
      </c>
      <c r="H22" s="112"/>
      <c r="I22" s="155"/>
      <c r="J22" s="184"/>
    </row>
    <row r="23" spans="1:10" s="73" customFormat="1" ht="48.75" customHeight="1">
      <c r="A23" s="98"/>
      <c r="B23" s="100"/>
      <c r="C23" s="104" t="s">
        <v>266</v>
      </c>
      <c r="D23" s="109" t="s">
        <v>267</v>
      </c>
      <c r="E23" s="127" t="s">
        <v>88</v>
      </c>
      <c r="F23" s="127">
        <v>8.88</v>
      </c>
      <c r="G23" s="127" t="s">
        <v>268</v>
      </c>
      <c r="H23" s="112"/>
      <c r="I23" s="155" t="s">
        <v>269</v>
      </c>
      <c r="J23" s="111"/>
    </row>
    <row r="24" spans="1:10" s="73" customFormat="1" ht="48.75" customHeight="1">
      <c r="A24" s="98"/>
      <c r="B24" s="100"/>
      <c r="C24" s="104"/>
      <c r="D24" s="109"/>
      <c r="E24" s="127" t="s">
        <v>89</v>
      </c>
      <c r="F24" s="127">
        <v>7.92</v>
      </c>
      <c r="G24" s="127" t="s">
        <v>270</v>
      </c>
      <c r="H24" s="112"/>
      <c r="I24" s="155"/>
      <c r="J24" s="111"/>
    </row>
    <row r="25" spans="1:10" s="73" customFormat="1" ht="48.75" customHeight="1">
      <c r="A25" s="98"/>
      <c r="B25" s="100"/>
      <c r="C25" s="104"/>
      <c r="D25" s="109"/>
      <c r="E25" s="127" t="s">
        <v>90</v>
      </c>
      <c r="F25" s="127">
        <v>9.64</v>
      </c>
      <c r="G25" s="127" t="s">
        <v>271</v>
      </c>
      <c r="H25" s="112"/>
      <c r="I25" s="155"/>
      <c r="J25" s="111"/>
    </row>
    <row r="26" spans="1:10" s="73" customFormat="1" ht="48.75" customHeight="1">
      <c r="A26" s="98"/>
      <c r="B26" s="100"/>
      <c r="C26" s="104"/>
      <c r="D26" s="109"/>
      <c r="E26" s="127" t="s">
        <v>91</v>
      </c>
      <c r="F26" s="127">
        <v>2.56</v>
      </c>
      <c r="G26" s="127" t="s">
        <v>272</v>
      </c>
      <c r="H26" s="112"/>
      <c r="I26" s="155"/>
      <c r="J26" s="111"/>
    </row>
    <row r="27" spans="1:10" s="73" customFormat="1" ht="78" customHeight="1">
      <c r="A27" s="98"/>
      <c r="B27" s="100"/>
      <c r="C27" s="104" t="s">
        <v>273</v>
      </c>
      <c r="D27" s="105" t="s">
        <v>274</v>
      </c>
      <c r="E27" s="127" t="s">
        <v>92</v>
      </c>
      <c r="F27" s="127">
        <v>2</v>
      </c>
      <c r="G27" s="114" t="s">
        <v>275</v>
      </c>
      <c r="H27" s="112"/>
      <c r="I27" s="155" t="s">
        <v>276</v>
      </c>
      <c r="J27" s="111" t="s">
        <v>277</v>
      </c>
    </row>
    <row r="28" spans="1:10" s="73" customFormat="1" ht="73.5" customHeight="1">
      <c r="A28" s="98"/>
      <c r="B28" s="100"/>
      <c r="C28" s="104"/>
      <c r="D28" s="105" t="s">
        <v>278</v>
      </c>
      <c r="E28" s="127" t="s">
        <v>88</v>
      </c>
      <c r="F28" s="127">
        <v>3</v>
      </c>
      <c r="G28" s="114" t="s">
        <v>279</v>
      </c>
      <c r="H28" s="112"/>
      <c r="I28" s="155"/>
      <c r="J28" s="111" t="s">
        <v>280</v>
      </c>
    </row>
    <row r="29" spans="1:10" s="73" customFormat="1" ht="82.5" customHeight="1">
      <c r="A29" s="125"/>
      <c r="B29" s="126" t="s">
        <v>102</v>
      </c>
      <c r="C29" s="129" t="s">
        <v>21</v>
      </c>
      <c r="D29" s="129"/>
      <c r="E29" s="130"/>
      <c r="F29" s="131">
        <v>0</v>
      </c>
      <c r="G29" s="132"/>
      <c r="H29" s="132"/>
      <c r="I29" s="185"/>
      <c r="J29" s="186"/>
    </row>
    <row r="30" spans="1:33" ht="42.75" customHeight="1">
      <c r="A30" s="91" t="s">
        <v>108</v>
      </c>
      <c r="B30" s="92" t="s">
        <v>19</v>
      </c>
      <c r="C30" s="93"/>
      <c r="D30" s="93"/>
      <c r="E30" s="94"/>
      <c r="F30" s="133">
        <f>F31+F42+F44+F45+F49</f>
        <v>2627.25</v>
      </c>
      <c r="G30" s="134"/>
      <c r="H30" s="135"/>
      <c r="I30" s="134"/>
      <c r="J30" s="187"/>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row>
    <row r="31" spans="1:10" s="77" customFormat="1" ht="33" customHeight="1">
      <c r="A31" s="98"/>
      <c r="B31" s="100" t="s">
        <v>18</v>
      </c>
      <c r="C31" s="136" t="s">
        <v>21</v>
      </c>
      <c r="D31" s="137"/>
      <c r="E31" s="138"/>
      <c r="F31" s="102">
        <f>SUM(F32:F41)</f>
        <v>226.20000000000002</v>
      </c>
      <c r="G31" s="102"/>
      <c r="H31" s="103"/>
      <c r="I31" s="126"/>
      <c r="J31" s="182"/>
    </row>
    <row r="32" spans="1:10" s="73" customFormat="1" ht="60" customHeight="1">
      <c r="A32" s="98"/>
      <c r="B32" s="100"/>
      <c r="C32" s="104" t="s">
        <v>242</v>
      </c>
      <c r="D32" s="139" t="s">
        <v>27</v>
      </c>
      <c r="E32" s="140"/>
      <c r="F32" s="141">
        <v>50</v>
      </c>
      <c r="G32" s="106" t="s">
        <v>281</v>
      </c>
      <c r="H32" s="142"/>
      <c r="I32" s="114" t="s">
        <v>244</v>
      </c>
      <c r="J32" s="189"/>
    </row>
    <row r="33" spans="1:10" s="73" customFormat="1" ht="42" customHeight="1">
      <c r="A33" s="98"/>
      <c r="B33" s="100"/>
      <c r="C33" s="104"/>
      <c r="D33" s="139" t="s">
        <v>245</v>
      </c>
      <c r="E33" s="140"/>
      <c r="F33" s="141">
        <v>1</v>
      </c>
      <c r="G33" s="114" t="s">
        <v>282</v>
      </c>
      <c r="H33" s="143"/>
      <c r="I33" s="155" t="s">
        <v>247</v>
      </c>
      <c r="J33" s="189"/>
    </row>
    <row r="34" spans="1:10" s="73" customFormat="1" ht="42" customHeight="1">
      <c r="A34" s="98"/>
      <c r="B34" s="100"/>
      <c r="C34" s="104"/>
      <c r="D34" s="139"/>
      <c r="E34" s="140"/>
      <c r="F34" s="141">
        <v>5</v>
      </c>
      <c r="G34" s="144" t="s">
        <v>283</v>
      </c>
      <c r="H34" s="143"/>
      <c r="I34" s="155"/>
      <c r="J34" s="189"/>
    </row>
    <row r="35" spans="1:10" s="73" customFormat="1" ht="42" customHeight="1">
      <c r="A35" s="98"/>
      <c r="B35" s="100"/>
      <c r="C35" s="104"/>
      <c r="D35" s="139"/>
      <c r="E35" s="140"/>
      <c r="F35" s="141">
        <v>15</v>
      </c>
      <c r="G35" s="114" t="s">
        <v>250</v>
      </c>
      <c r="H35" s="143"/>
      <c r="I35" s="155"/>
      <c r="J35" s="189"/>
    </row>
    <row r="36" spans="1:10" s="73" customFormat="1" ht="105" customHeight="1">
      <c r="A36" s="98"/>
      <c r="B36" s="100"/>
      <c r="C36" s="104"/>
      <c r="D36" s="139"/>
      <c r="E36" s="106" t="s">
        <v>284</v>
      </c>
      <c r="F36" s="141">
        <f>0.5+2</f>
        <v>2.5</v>
      </c>
      <c r="G36" s="114" t="s">
        <v>285</v>
      </c>
      <c r="H36" s="143"/>
      <c r="I36" s="144"/>
      <c r="J36" s="111" t="s">
        <v>286</v>
      </c>
    </row>
    <row r="37" spans="1:10" s="73" customFormat="1" ht="69.75" customHeight="1">
      <c r="A37" s="98"/>
      <c r="B37" s="100"/>
      <c r="C37" s="104"/>
      <c r="D37" s="139"/>
      <c r="E37" s="106" t="s">
        <v>287</v>
      </c>
      <c r="F37" s="141">
        <f>0.5+2</f>
        <v>2.5</v>
      </c>
      <c r="G37" s="114" t="s">
        <v>285</v>
      </c>
      <c r="H37" s="143"/>
      <c r="I37" s="144"/>
      <c r="J37" s="111"/>
    </row>
    <row r="38" spans="1:10" s="73" customFormat="1" ht="99" customHeight="1">
      <c r="A38" s="98"/>
      <c r="B38" s="100"/>
      <c r="C38" s="104"/>
      <c r="D38" s="139" t="s">
        <v>118</v>
      </c>
      <c r="E38" s="140"/>
      <c r="F38" s="141">
        <v>96</v>
      </c>
      <c r="G38" s="145" t="s">
        <v>288</v>
      </c>
      <c r="H38" s="142"/>
      <c r="I38" s="155" t="s">
        <v>289</v>
      </c>
      <c r="J38" s="189"/>
    </row>
    <row r="39" spans="1:10" s="73" customFormat="1" ht="45" customHeight="1">
      <c r="A39" s="98"/>
      <c r="B39" s="100"/>
      <c r="C39" s="104"/>
      <c r="D39" s="139" t="s">
        <v>290</v>
      </c>
      <c r="E39" s="140"/>
      <c r="F39" s="141">
        <v>5</v>
      </c>
      <c r="G39" s="146" t="s">
        <v>291</v>
      </c>
      <c r="H39" s="147"/>
      <c r="I39" s="144"/>
      <c r="J39" s="189"/>
    </row>
    <row r="40" spans="1:10" s="73" customFormat="1" ht="46.5" customHeight="1">
      <c r="A40" s="98"/>
      <c r="B40" s="100"/>
      <c r="C40" s="104" t="s">
        <v>253</v>
      </c>
      <c r="D40" s="148" t="s">
        <v>124</v>
      </c>
      <c r="E40" s="140"/>
      <c r="F40" s="118">
        <v>3.05</v>
      </c>
      <c r="G40" s="149" t="s">
        <v>292</v>
      </c>
      <c r="H40" s="142"/>
      <c r="I40" s="149"/>
      <c r="J40" s="189"/>
    </row>
    <row r="41" spans="1:10" s="73" customFormat="1" ht="60" customHeight="1">
      <c r="A41" s="125"/>
      <c r="B41" s="100"/>
      <c r="C41" s="104"/>
      <c r="D41" s="150"/>
      <c r="E41" s="140"/>
      <c r="F41" s="118">
        <v>46.15</v>
      </c>
      <c r="G41" s="149" t="s">
        <v>293</v>
      </c>
      <c r="H41" s="142"/>
      <c r="I41" s="149"/>
      <c r="J41" s="189"/>
    </row>
    <row r="42" spans="1:10" s="73" customFormat="1" ht="48" customHeight="1">
      <c r="A42" s="91" t="s">
        <v>108</v>
      </c>
      <c r="B42" s="100" t="s">
        <v>57</v>
      </c>
      <c r="C42" s="121" t="s">
        <v>21</v>
      </c>
      <c r="D42" s="121"/>
      <c r="E42" s="151"/>
      <c r="F42" s="102">
        <f>F43</f>
        <v>400</v>
      </c>
      <c r="G42" s="102"/>
      <c r="H42" s="103"/>
      <c r="I42" s="126"/>
      <c r="J42" s="182"/>
    </row>
    <row r="43" spans="1:10" s="73" customFormat="1" ht="27">
      <c r="A43" s="98"/>
      <c r="B43" s="100"/>
      <c r="C43" s="152" t="s">
        <v>294</v>
      </c>
      <c r="D43" s="153" t="s">
        <v>295</v>
      </c>
      <c r="E43" s="140"/>
      <c r="F43" s="106">
        <v>400</v>
      </c>
      <c r="G43" s="154" t="s">
        <v>296</v>
      </c>
      <c r="H43" s="155" t="s">
        <v>134</v>
      </c>
      <c r="I43" s="144" t="s">
        <v>297</v>
      </c>
      <c r="J43" s="190"/>
    </row>
    <row r="44" spans="1:10" s="73" customFormat="1" ht="54" customHeight="1">
      <c r="A44" s="98"/>
      <c r="B44" s="126" t="s">
        <v>62</v>
      </c>
      <c r="C44" s="121" t="s">
        <v>21</v>
      </c>
      <c r="D44" s="121"/>
      <c r="E44" s="151"/>
      <c r="F44" s="126">
        <v>0</v>
      </c>
      <c r="G44" s="126"/>
      <c r="H44" s="156"/>
      <c r="I44" s="191"/>
      <c r="J44" s="192"/>
    </row>
    <row r="45" spans="1:10" s="73" customFormat="1" ht="46.5" customHeight="1">
      <c r="A45" s="98"/>
      <c r="B45" s="100" t="s">
        <v>63</v>
      </c>
      <c r="C45" s="121" t="s">
        <v>21</v>
      </c>
      <c r="D45" s="121"/>
      <c r="E45" s="121"/>
      <c r="F45" s="126">
        <f>SUM(F46:F48)</f>
        <v>763.9</v>
      </c>
      <c r="G45" s="126"/>
      <c r="H45" s="156" t="s">
        <v>298</v>
      </c>
      <c r="I45" s="191"/>
      <c r="J45" s="192"/>
    </row>
    <row r="46" spans="1:10" s="73" customFormat="1" ht="138.75" customHeight="1">
      <c r="A46" s="98"/>
      <c r="B46" s="100"/>
      <c r="C46" s="116" t="s">
        <v>299</v>
      </c>
      <c r="D46" s="157" t="s">
        <v>300</v>
      </c>
      <c r="E46" s="140"/>
      <c r="F46" s="127">
        <v>400</v>
      </c>
      <c r="G46" s="127" t="s">
        <v>301</v>
      </c>
      <c r="H46" s="155" t="s">
        <v>150</v>
      </c>
      <c r="I46" s="193" t="s">
        <v>301</v>
      </c>
      <c r="J46" s="194"/>
    </row>
    <row r="47" spans="1:10" s="73" customFormat="1" ht="58.5" customHeight="1">
      <c r="A47" s="98"/>
      <c r="B47" s="100"/>
      <c r="C47" s="116" t="s">
        <v>302</v>
      </c>
      <c r="D47" s="158" t="s">
        <v>259</v>
      </c>
      <c r="E47" s="140"/>
      <c r="F47" s="127">
        <v>355.9</v>
      </c>
      <c r="G47" s="128" t="s">
        <v>303</v>
      </c>
      <c r="H47" s="127"/>
      <c r="I47" s="128" t="s">
        <v>261</v>
      </c>
      <c r="J47" s="195" t="s">
        <v>262</v>
      </c>
    </row>
    <row r="48" spans="1:10" s="73" customFormat="1" ht="58.5" customHeight="1">
      <c r="A48" s="98"/>
      <c r="B48" s="100"/>
      <c r="C48" s="116" t="s">
        <v>273</v>
      </c>
      <c r="D48" s="159" t="s">
        <v>304</v>
      </c>
      <c r="E48" s="140"/>
      <c r="F48" s="127">
        <v>8</v>
      </c>
      <c r="G48" s="114" t="s">
        <v>305</v>
      </c>
      <c r="H48" s="114"/>
      <c r="I48" s="196" t="s">
        <v>276</v>
      </c>
      <c r="J48" s="197" t="s">
        <v>277</v>
      </c>
    </row>
    <row r="49" spans="1:10" s="73" customFormat="1" ht="30" customHeight="1">
      <c r="A49" s="98"/>
      <c r="B49" s="160" t="s">
        <v>102</v>
      </c>
      <c r="C49" s="136" t="s">
        <v>21</v>
      </c>
      <c r="D49" s="137"/>
      <c r="E49" s="138"/>
      <c r="F49" s="131">
        <f>SUM(F50:F52)</f>
        <v>1237.15</v>
      </c>
      <c r="G49" s="132"/>
      <c r="H49" s="132"/>
      <c r="I49" s="185"/>
      <c r="J49" s="186"/>
    </row>
    <row r="50" spans="1:10" s="73" customFormat="1" ht="91.5" customHeight="1">
      <c r="A50" s="98"/>
      <c r="B50" s="161"/>
      <c r="C50" s="104" t="s">
        <v>306</v>
      </c>
      <c r="D50" s="139" t="s">
        <v>307</v>
      </c>
      <c r="E50" s="140"/>
      <c r="F50" s="162">
        <v>1103</v>
      </c>
      <c r="G50" s="163" t="s">
        <v>308</v>
      </c>
      <c r="H50" s="164" t="s">
        <v>309</v>
      </c>
      <c r="I50" s="163" t="s">
        <v>308</v>
      </c>
      <c r="J50" s="198" t="s">
        <v>310</v>
      </c>
    </row>
    <row r="51" spans="1:10" s="73" customFormat="1" ht="69.75" customHeight="1">
      <c r="A51" s="98"/>
      <c r="B51" s="161"/>
      <c r="C51" s="104" t="s">
        <v>311</v>
      </c>
      <c r="D51" s="165" t="s">
        <v>312</v>
      </c>
      <c r="E51" s="140"/>
      <c r="F51" s="166">
        <v>1.75</v>
      </c>
      <c r="G51" s="167" t="s">
        <v>313</v>
      </c>
      <c r="H51" s="168" t="s">
        <v>314</v>
      </c>
      <c r="I51" s="168" t="s">
        <v>315</v>
      </c>
      <c r="J51" s="199"/>
    </row>
    <row r="52" spans="1:10" s="73" customFormat="1" ht="66" customHeight="1">
      <c r="A52" s="125"/>
      <c r="B52" s="161"/>
      <c r="C52" s="104"/>
      <c r="D52" s="165" t="s">
        <v>316</v>
      </c>
      <c r="E52" s="140"/>
      <c r="F52" s="169">
        <v>132.4</v>
      </c>
      <c r="G52" s="167" t="s">
        <v>317</v>
      </c>
      <c r="H52" s="168" t="s">
        <v>314</v>
      </c>
      <c r="I52" s="168" t="s">
        <v>315</v>
      </c>
      <c r="J52" s="199"/>
    </row>
    <row r="53" spans="1:10" s="73" customFormat="1" ht="31.5" customHeight="1">
      <c r="A53" s="170" t="s">
        <v>163</v>
      </c>
      <c r="B53" s="171" t="s">
        <v>19</v>
      </c>
      <c r="C53" s="172"/>
      <c r="D53" s="172"/>
      <c r="E53" s="173"/>
      <c r="F53" s="174">
        <f>F54+F65+F69+F70+F75</f>
        <v>4886.070000000001</v>
      </c>
      <c r="G53" s="175"/>
      <c r="H53" s="176"/>
      <c r="I53" s="176"/>
      <c r="J53" s="200"/>
    </row>
    <row r="54" spans="1:10" s="73" customFormat="1" ht="24.75" customHeight="1">
      <c r="A54" s="177"/>
      <c r="B54" s="160" t="s">
        <v>18</v>
      </c>
      <c r="C54" s="121" t="s">
        <v>21</v>
      </c>
      <c r="D54" s="121"/>
      <c r="E54" s="121"/>
      <c r="F54" s="102">
        <f>SUM(F55:F64)</f>
        <v>296.23</v>
      </c>
      <c r="G54" s="102"/>
      <c r="H54" s="103"/>
      <c r="I54" s="126"/>
      <c r="J54" s="182"/>
    </row>
    <row r="55" spans="1:10" s="73" customFormat="1" ht="58.5" customHeight="1">
      <c r="A55" s="177"/>
      <c r="B55" s="160"/>
      <c r="C55" s="109" t="s">
        <v>242</v>
      </c>
      <c r="D55" s="139" t="s">
        <v>27</v>
      </c>
      <c r="E55" s="140"/>
      <c r="F55" s="141">
        <v>50</v>
      </c>
      <c r="G55" s="106" t="s">
        <v>243</v>
      </c>
      <c r="H55" s="142"/>
      <c r="I55" s="114" t="s">
        <v>244</v>
      </c>
      <c r="J55" s="189"/>
    </row>
    <row r="56" spans="1:10" s="73" customFormat="1" ht="30" customHeight="1">
      <c r="A56" s="177"/>
      <c r="B56" s="160"/>
      <c r="C56" s="109"/>
      <c r="D56" s="139"/>
      <c r="E56" s="149" t="s">
        <v>168</v>
      </c>
      <c r="F56" s="141">
        <v>100</v>
      </c>
      <c r="G56" s="145" t="s">
        <v>318</v>
      </c>
      <c r="H56" s="106" t="s">
        <v>319</v>
      </c>
      <c r="I56" s="114"/>
      <c r="J56" s="189" t="s">
        <v>320</v>
      </c>
    </row>
    <row r="57" spans="1:10" s="73" customFormat="1" ht="19.5" customHeight="1">
      <c r="A57" s="177"/>
      <c r="B57" s="160"/>
      <c r="C57" s="109"/>
      <c r="D57" s="139" t="s">
        <v>245</v>
      </c>
      <c r="E57" s="140"/>
      <c r="F57" s="141">
        <v>1</v>
      </c>
      <c r="G57" s="114" t="s">
        <v>321</v>
      </c>
      <c r="H57" s="143"/>
      <c r="I57" s="144" t="s">
        <v>247</v>
      </c>
      <c r="J57" s="189"/>
    </row>
    <row r="58" spans="1:10" s="73" customFormat="1" ht="49.5" customHeight="1">
      <c r="A58" s="177"/>
      <c r="B58" s="160"/>
      <c r="C58" s="109"/>
      <c r="D58" s="139"/>
      <c r="E58" s="140"/>
      <c r="F58" s="141">
        <v>5</v>
      </c>
      <c r="G58" s="144" t="s">
        <v>283</v>
      </c>
      <c r="H58" s="143"/>
      <c r="I58" s="144"/>
      <c r="J58" s="189"/>
    </row>
    <row r="59" spans="1:10" s="73" customFormat="1" ht="42" customHeight="1">
      <c r="A59" s="177"/>
      <c r="B59" s="160"/>
      <c r="C59" s="109"/>
      <c r="D59" s="139"/>
      <c r="E59" s="140"/>
      <c r="F59" s="141">
        <v>15</v>
      </c>
      <c r="G59" s="144" t="s">
        <v>250</v>
      </c>
      <c r="H59" s="143"/>
      <c r="I59" s="144"/>
      <c r="J59" s="189"/>
    </row>
    <row r="60" spans="1:10" s="73" customFormat="1" ht="192" customHeight="1">
      <c r="A60" s="177"/>
      <c r="B60" s="160"/>
      <c r="C60" s="109"/>
      <c r="D60" s="139"/>
      <c r="E60" s="149" t="s">
        <v>322</v>
      </c>
      <c r="F60" s="141">
        <f>2+3</f>
        <v>5</v>
      </c>
      <c r="G60" s="114" t="s">
        <v>323</v>
      </c>
      <c r="H60" s="143"/>
      <c r="I60" s="144"/>
      <c r="J60" s="111" t="s">
        <v>286</v>
      </c>
    </row>
    <row r="61" spans="1:10" s="73" customFormat="1" ht="93.75" customHeight="1">
      <c r="A61" s="177"/>
      <c r="B61" s="160"/>
      <c r="C61" s="109"/>
      <c r="D61" s="139" t="s">
        <v>118</v>
      </c>
      <c r="E61" s="140"/>
      <c r="F61" s="141">
        <v>68.5</v>
      </c>
      <c r="G61" s="145" t="s">
        <v>288</v>
      </c>
      <c r="H61" s="142"/>
      <c r="I61" s="155" t="s">
        <v>289</v>
      </c>
      <c r="J61" s="189" t="s">
        <v>324</v>
      </c>
    </row>
    <row r="62" spans="1:10" s="73" customFormat="1" ht="42" customHeight="1">
      <c r="A62" s="177"/>
      <c r="B62" s="160"/>
      <c r="C62" s="109"/>
      <c r="D62" s="139" t="s">
        <v>290</v>
      </c>
      <c r="E62" s="140"/>
      <c r="F62" s="141">
        <v>5</v>
      </c>
      <c r="G62" s="146" t="s">
        <v>291</v>
      </c>
      <c r="H62" s="143"/>
      <c r="I62" s="144"/>
      <c r="J62" s="189"/>
    </row>
    <row r="63" spans="1:10" s="73" customFormat="1" ht="42.75" customHeight="1">
      <c r="A63" s="177"/>
      <c r="B63" s="160"/>
      <c r="C63" s="104" t="s">
        <v>253</v>
      </c>
      <c r="D63" s="139" t="s">
        <v>124</v>
      </c>
      <c r="E63" s="140"/>
      <c r="F63" s="118">
        <v>3.05</v>
      </c>
      <c r="G63" s="149" t="s">
        <v>292</v>
      </c>
      <c r="H63" s="142"/>
      <c r="I63" s="149"/>
      <c r="J63" s="189"/>
    </row>
    <row r="64" spans="1:10" s="73" customFormat="1" ht="55.5" customHeight="1">
      <c r="A64" s="178"/>
      <c r="B64" s="160"/>
      <c r="C64" s="104"/>
      <c r="D64" s="139"/>
      <c r="E64" s="140"/>
      <c r="F64" s="118">
        <v>43.68</v>
      </c>
      <c r="G64" s="149" t="s">
        <v>293</v>
      </c>
      <c r="H64" s="142"/>
      <c r="I64" s="149"/>
      <c r="J64" s="189"/>
    </row>
    <row r="65" spans="1:10" s="73" customFormat="1" ht="24" customHeight="1">
      <c r="A65" s="170" t="s">
        <v>163</v>
      </c>
      <c r="B65" s="160" t="s">
        <v>57</v>
      </c>
      <c r="C65" s="121" t="s">
        <v>21</v>
      </c>
      <c r="D65" s="121"/>
      <c r="E65" s="151"/>
      <c r="F65" s="102">
        <f>SUM(F66:F68)</f>
        <v>2653</v>
      </c>
      <c r="G65" s="102"/>
      <c r="H65" s="103"/>
      <c r="I65" s="126"/>
      <c r="J65" s="182"/>
    </row>
    <row r="66" spans="1:10" s="73" customFormat="1" ht="60">
      <c r="A66" s="177"/>
      <c r="B66" s="160"/>
      <c r="C66" s="152" t="s">
        <v>325</v>
      </c>
      <c r="D66" s="148" t="s">
        <v>177</v>
      </c>
      <c r="E66" s="140"/>
      <c r="F66" s="106">
        <v>2075</v>
      </c>
      <c r="G66" s="154" t="s">
        <v>326</v>
      </c>
      <c r="H66" s="106" t="s">
        <v>134</v>
      </c>
      <c r="I66" s="144" t="s">
        <v>179</v>
      </c>
      <c r="J66" s="189" t="s">
        <v>327</v>
      </c>
    </row>
    <row r="67" spans="1:10" s="73" customFormat="1" ht="27">
      <c r="A67" s="177"/>
      <c r="B67" s="160"/>
      <c r="C67" s="152" t="s">
        <v>328</v>
      </c>
      <c r="D67" s="148" t="s">
        <v>295</v>
      </c>
      <c r="E67" s="140"/>
      <c r="F67" s="106">
        <v>282</v>
      </c>
      <c r="G67" s="154" t="s">
        <v>329</v>
      </c>
      <c r="H67" s="155" t="s">
        <v>134</v>
      </c>
      <c r="I67" s="144" t="s">
        <v>330</v>
      </c>
      <c r="J67" s="190"/>
    </row>
    <row r="68" spans="1:10" s="73" customFormat="1" ht="36">
      <c r="A68" s="177"/>
      <c r="B68" s="160"/>
      <c r="C68" s="152" t="s">
        <v>331</v>
      </c>
      <c r="D68" s="139" t="s">
        <v>332</v>
      </c>
      <c r="E68" s="140"/>
      <c r="F68" s="114">
        <v>296</v>
      </c>
      <c r="G68" s="144" t="s">
        <v>333</v>
      </c>
      <c r="H68" s="144" t="s">
        <v>334</v>
      </c>
      <c r="I68" s="154" t="s">
        <v>335</v>
      </c>
      <c r="J68" s="220"/>
    </row>
    <row r="69" spans="1:10" s="73" customFormat="1" ht="45" customHeight="1">
      <c r="A69" s="177"/>
      <c r="B69" s="201" t="s">
        <v>62</v>
      </c>
      <c r="C69" s="121" t="s">
        <v>21</v>
      </c>
      <c r="D69" s="121"/>
      <c r="E69" s="151"/>
      <c r="F69" s="126">
        <v>0</v>
      </c>
      <c r="G69" s="126"/>
      <c r="H69" s="156"/>
      <c r="I69" s="191"/>
      <c r="J69" s="192"/>
    </row>
    <row r="70" spans="1:10" s="73" customFormat="1" ht="51" customHeight="1">
      <c r="A70" s="177"/>
      <c r="B70" s="27" t="s">
        <v>63</v>
      </c>
      <c r="C70" s="121" t="s">
        <v>21</v>
      </c>
      <c r="D70" s="121"/>
      <c r="E70" s="151"/>
      <c r="F70" s="126">
        <f>SUM(F71:F74)</f>
        <v>917.2</v>
      </c>
      <c r="G70" s="126"/>
      <c r="H70" s="156" t="s">
        <v>298</v>
      </c>
      <c r="I70" s="191"/>
      <c r="J70" s="192"/>
    </row>
    <row r="71" spans="1:10" s="73" customFormat="1" ht="127.5" customHeight="1">
      <c r="A71" s="177"/>
      <c r="B71" s="29"/>
      <c r="C71" s="116" t="s">
        <v>299</v>
      </c>
      <c r="D71" s="158" t="s">
        <v>300</v>
      </c>
      <c r="E71" s="140"/>
      <c r="F71" s="127">
        <v>400</v>
      </c>
      <c r="G71" s="193" t="s">
        <v>301</v>
      </c>
      <c r="H71" s="128" t="s">
        <v>150</v>
      </c>
      <c r="I71" s="193" t="s">
        <v>301</v>
      </c>
      <c r="J71" s="194"/>
    </row>
    <row r="72" spans="1:10" s="73" customFormat="1" ht="45" customHeight="1">
      <c r="A72" s="177"/>
      <c r="B72" s="29"/>
      <c r="C72" s="116" t="s">
        <v>302</v>
      </c>
      <c r="D72" s="158" t="s">
        <v>259</v>
      </c>
      <c r="E72" s="140"/>
      <c r="F72" s="127">
        <v>477.2</v>
      </c>
      <c r="G72" s="128" t="s">
        <v>336</v>
      </c>
      <c r="H72" s="127"/>
      <c r="I72" s="128" t="s">
        <v>261</v>
      </c>
      <c r="J72" s="195" t="s">
        <v>262</v>
      </c>
    </row>
    <row r="73" spans="1:10" s="73" customFormat="1" ht="45" customHeight="1">
      <c r="A73" s="177"/>
      <c r="B73" s="29"/>
      <c r="C73" s="116" t="s">
        <v>337</v>
      </c>
      <c r="D73" s="158" t="s">
        <v>267</v>
      </c>
      <c r="E73" s="140"/>
      <c r="F73" s="127">
        <v>20</v>
      </c>
      <c r="G73" s="127" t="s">
        <v>338</v>
      </c>
      <c r="H73" s="127"/>
      <c r="I73" s="193" t="s">
        <v>269</v>
      </c>
      <c r="J73" s="221" t="s">
        <v>339</v>
      </c>
    </row>
    <row r="74" spans="1:10" s="73" customFormat="1" ht="45" customHeight="1">
      <c r="A74" s="177"/>
      <c r="B74" s="31"/>
      <c r="C74" s="116" t="s">
        <v>340</v>
      </c>
      <c r="D74" s="158" t="s">
        <v>341</v>
      </c>
      <c r="E74" s="140"/>
      <c r="F74" s="127">
        <v>20</v>
      </c>
      <c r="G74" s="114" t="s">
        <v>342</v>
      </c>
      <c r="H74" s="127"/>
      <c r="I74" s="193" t="s">
        <v>276</v>
      </c>
      <c r="J74" s="222" t="s">
        <v>280</v>
      </c>
    </row>
    <row r="75" spans="1:10" s="73" customFormat="1" ht="27" customHeight="1">
      <c r="A75" s="177"/>
      <c r="B75" s="160" t="s">
        <v>102</v>
      </c>
      <c r="C75" s="121" t="s">
        <v>21</v>
      </c>
      <c r="D75" s="121"/>
      <c r="E75" s="151"/>
      <c r="F75" s="131">
        <f>SUM(F76:F78)</f>
        <v>1019.64</v>
      </c>
      <c r="G75" s="132"/>
      <c r="H75" s="132"/>
      <c r="I75" s="185"/>
      <c r="J75" s="186"/>
    </row>
    <row r="76" spans="1:10" s="73" customFormat="1" ht="76.5" customHeight="1">
      <c r="A76" s="177"/>
      <c r="B76" s="160"/>
      <c r="C76" s="104" t="s">
        <v>343</v>
      </c>
      <c r="D76" s="202" t="s">
        <v>307</v>
      </c>
      <c r="E76" s="140"/>
      <c r="F76" s="162">
        <v>902</v>
      </c>
      <c r="G76" s="163" t="s">
        <v>344</v>
      </c>
      <c r="H76" s="203" t="s">
        <v>309</v>
      </c>
      <c r="I76" s="163" t="s">
        <v>344</v>
      </c>
      <c r="J76" s="223" t="s">
        <v>310</v>
      </c>
    </row>
    <row r="77" spans="1:10" s="73" customFormat="1" ht="39.75" customHeight="1">
      <c r="A77" s="177"/>
      <c r="B77" s="160"/>
      <c r="C77" s="109" t="s">
        <v>345</v>
      </c>
      <c r="D77" s="204" t="s">
        <v>312</v>
      </c>
      <c r="E77" s="140"/>
      <c r="F77" s="166">
        <v>3.24</v>
      </c>
      <c r="G77" s="167" t="s">
        <v>346</v>
      </c>
      <c r="H77" s="205" t="s">
        <v>314</v>
      </c>
      <c r="I77" s="205" t="s">
        <v>315</v>
      </c>
      <c r="J77" s="199"/>
    </row>
    <row r="78" spans="1:10" s="73" customFormat="1" ht="39.75" customHeight="1">
      <c r="A78" s="178"/>
      <c r="B78" s="160"/>
      <c r="C78" s="109"/>
      <c r="D78" s="204" t="s">
        <v>316</v>
      </c>
      <c r="E78" s="140"/>
      <c r="F78" s="169">
        <v>114.4</v>
      </c>
      <c r="G78" s="167" t="s">
        <v>347</v>
      </c>
      <c r="H78" s="205" t="s">
        <v>314</v>
      </c>
      <c r="I78" s="205" t="s">
        <v>315</v>
      </c>
      <c r="J78" s="199"/>
    </row>
    <row r="79" spans="1:10" s="73" customFormat="1" ht="49.5" customHeight="1">
      <c r="A79" s="170" t="s">
        <v>191</v>
      </c>
      <c r="B79" s="206" t="s">
        <v>19</v>
      </c>
      <c r="C79" s="207"/>
      <c r="D79" s="207"/>
      <c r="E79" s="208"/>
      <c r="F79" s="96">
        <f>F80+F90+F92+F91+F97</f>
        <v>1246.4199999999998</v>
      </c>
      <c r="G79" s="96"/>
      <c r="H79" s="97"/>
      <c r="I79" s="180"/>
      <c r="J79" s="181"/>
    </row>
    <row r="80" spans="1:10" s="73" customFormat="1" ht="49.5" customHeight="1">
      <c r="A80" s="177"/>
      <c r="B80" s="160" t="s">
        <v>18</v>
      </c>
      <c r="C80" s="136" t="s">
        <v>21</v>
      </c>
      <c r="D80" s="137"/>
      <c r="E80" s="138"/>
      <c r="F80" s="122">
        <f>SUM(F81:F89)</f>
        <v>744.8599999999999</v>
      </c>
      <c r="G80" s="123"/>
      <c r="H80" s="124"/>
      <c r="I80" s="123"/>
      <c r="J80" s="183"/>
    </row>
    <row r="81" spans="1:10" s="73" customFormat="1" ht="51.75" customHeight="1">
      <c r="A81" s="177"/>
      <c r="B81" s="160"/>
      <c r="C81" s="104" t="s">
        <v>164</v>
      </c>
      <c r="D81" s="148" t="s">
        <v>348</v>
      </c>
      <c r="E81" s="149" t="s">
        <v>349</v>
      </c>
      <c r="F81" s="141">
        <f>30+10</f>
        <v>40</v>
      </c>
      <c r="G81" s="149" t="s">
        <v>350</v>
      </c>
      <c r="H81" s="106" t="s">
        <v>351</v>
      </c>
      <c r="I81" s="149" t="s">
        <v>352</v>
      </c>
      <c r="J81" s="224" t="s">
        <v>353</v>
      </c>
    </row>
    <row r="82" spans="1:10" s="73" customFormat="1" ht="96" customHeight="1">
      <c r="A82" s="177"/>
      <c r="B82" s="160"/>
      <c r="C82" s="104"/>
      <c r="D82" s="148"/>
      <c r="E82" s="149" t="s">
        <v>354</v>
      </c>
      <c r="F82" s="141">
        <f>30+10</f>
        <v>40</v>
      </c>
      <c r="G82" s="149"/>
      <c r="H82" s="106"/>
      <c r="I82" s="149"/>
      <c r="J82" s="224"/>
    </row>
    <row r="83" spans="1:10" s="73" customFormat="1" ht="112.5">
      <c r="A83" s="177"/>
      <c r="B83" s="160"/>
      <c r="C83" s="104"/>
      <c r="D83" s="148" t="s">
        <v>355</v>
      </c>
      <c r="E83" s="209"/>
      <c r="F83" s="141">
        <v>300</v>
      </c>
      <c r="G83" s="149" t="s">
        <v>356</v>
      </c>
      <c r="H83" s="106" t="s">
        <v>357</v>
      </c>
      <c r="I83" s="144" t="s">
        <v>358</v>
      </c>
      <c r="J83" s="146" t="s">
        <v>359</v>
      </c>
    </row>
    <row r="84" spans="1:10" s="73" customFormat="1" ht="48">
      <c r="A84" s="177"/>
      <c r="B84" s="160"/>
      <c r="C84" s="104" t="s">
        <v>360</v>
      </c>
      <c r="D84" s="210" t="s">
        <v>27</v>
      </c>
      <c r="E84" s="209"/>
      <c r="F84" s="141">
        <v>60</v>
      </c>
      <c r="G84" s="106" t="s">
        <v>243</v>
      </c>
      <c r="H84" s="142"/>
      <c r="I84" s="114" t="s">
        <v>244</v>
      </c>
      <c r="J84" s="189"/>
    </row>
    <row r="85" spans="1:10" s="73" customFormat="1" ht="27.75" customHeight="1">
      <c r="A85" s="177"/>
      <c r="B85" s="160"/>
      <c r="C85" s="104"/>
      <c r="D85" s="210" t="s">
        <v>245</v>
      </c>
      <c r="E85" s="209"/>
      <c r="F85" s="141">
        <v>1</v>
      </c>
      <c r="G85" s="114" t="s">
        <v>321</v>
      </c>
      <c r="H85" s="143"/>
      <c r="I85" s="144"/>
      <c r="J85" s="189"/>
    </row>
    <row r="86" spans="1:10" s="73" customFormat="1" ht="45" customHeight="1">
      <c r="A86" s="177"/>
      <c r="B86" s="160"/>
      <c r="C86" s="104"/>
      <c r="D86" s="210"/>
      <c r="E86" s="209"/>
      <c r="F86" s="141">
        <v>25</v>
      </c>
      <c r="G86" s="114" t="s">
        <v>250</v>
      </c>
      <c r="H86" s="143"/>
      <c r="I86" s="144"/>
      <c r="J86" s="189"/>
    </row>
    <row r="87" spans="1:10" s="73" customFormat="1" ht="99.75" customHeight="1">
      <c r="A87" s="177"/>
      <c r="B87" s="160"/>
      <c r="C87" s="104"/>
      <c r="D87" s="210" t="s">
        <v>118</v>
      </c>
      <c r="E87" s="209"/>
      <c r="F87" s="141">
        <v>146</v>
      </c>
      <c r="G87" s="145" t="s">
        <v>288</v>
      </c>
      <c r="H87" s="142"/>
      <c r="I87" s="155" t="s">
        <v>289</v>
      </c>
      <c r="J87" s="189" t="s">
        <v>324</v>
      </c>
    </row>
    <row r="88" spans="1:10" s="73" customFormat="1" ht="63" customHeight="1">
      <c r="A88" s="177"/>
      <c r="B88" s="160"/>
      <c r="C88" s="104" t="s">
        <v>123</v>
      </c>
      <c r="D88" s="148" t="s">
        <v>124</v>
      </c>
      <c r="E88" s="209"/>
      <c r="F88" s="118">
        <v>3.05</v>
      </c>
      <c r="G88" s="211" t="s">
        <v>292</v>
      </c>
      <c r="H88" s="140"/>
      <c r="I88" s="149"/>
      <c r="J88" s="189"/>
    </row>
    <row r="89" spans="1:10" s="73" customFormat="1" ht="78" customHeight="1">
      <c r="A89" s="178"/>
      <c r="B89" s="160"/>
      <c r="C89" s="104"/>
      <c r="D89" s="150"/>
      <c r="E89" s="209"/>
      <c r="F89" s="118">
        <v>129.81</v>
      </c>
      <c r="G89" s="211" t="s">
        <v>293</v>
      </c>
      <c r="H89" s="140"/>
      <c r="I89" s="149"/>
      <c r="J89" s="189"/>
    </row>
    <row r="90" spans="1:10" s="73" customFormat="1" ht="60.75" customHeight="1">
      <c r="A90" s="170" t="s">
        <v>191</v>
      </c>
      <c r="B90" s="201" t="s">
        <v>57</v>
      </c>
      <c r="C90" s="121" t="s">
        <v>21</v>
      </c>
      <c r="D90" s="121"/>
      <c r="E90" s="151"/>
      <c r="F90" s="102">
        <v>0</v>
      </c>
      <c r="G90" s="102"/>
      <c r="H90" s="103"/>
      <c r="I90" s="126"/>
      <c r="J90" s="182"/>
    </row>
    <row r="91" spans="1:10" s="73" customFormat="1" ht="72" customHeight="1">
      <c r="A91" s="177"/>
      <c r="B91" s="201" t="s">
        <v>62</v>
      </c>
      <c r="C91" s="121" t="s">
        <v>21</v>
      </c>
      <c r="D91" s="121"/>
      <c r="E91" s="151"/>
      <c r="F91" s="126">
        <v>0</v>
      </c>
      <c r="G91" s="126"/>
      <c r="H91" s="156"/>
      <c r="I91" s="191"/>
      <c r="J91" s="192"/>
    </row>
    <row r="92" spans="1:10" s="73" customFormat="1" ht="57" customHeight="1">
      <c r="A92" s="177"/>
      <c r="B92" s="160" t="s">
        <v>63</v>
      </c>
      <c r="C92" s="121" t="s">
        <v>21</v>
      </c>
      <c r="D92" s="121"/>
      <c r="E92" s="151"/>
      <c r="F92" s="126">
        <f>SUM(F93:F96)</f>
        <v>491.2</v>
      </c>
      <c r="G92" s="126"/>
      <c r="H92" s="156" t="s">
        <v>298</v>
      </c>
      <c r="I92" s="191"/>
      <c r="J92" s="192"/>
    </row>
    <row r="93" spans="1:10" s="73" customFormat="1" ht="135" customHeight="1">
      <c r="A93" s="177"/>
      <c r="B93" s="160"/>
      <c r="C93" s="116" t="s">
        <v>299</v>
      </c>
      <c r="D93" s="157" t="s">
        <v>300</v>
      </c>
      <c r="E93" s="209"/>
      <c r="F93" s="127">
        <v>200</v>
      </c>
      <c r="G93" s="193" t="s">
        <v>361</v>
      </c>
      <c r="H93" s="155" t="s">
        <v>150</v>
      </c>
      <c r="I93" s="193" t="s">
        <v>361</v>
      </c>
      <c r="J93" s="194"/>
    </row>
    <row r="94" spans="1:10" s="73" customFormat="1" ht="72.75" customHeight="1">
      <c r="A94" s="177"/>
      <c r="B94" s="160"/>
      <c r="C94" s="116" t="s">
        <v>302</v>
      </c>
      <c r="D94" s="157" t="s">
        <v>259</v>
      </c>
      <c r="E94" s="209"/>
      <c r="F94" s="127">
        <v>243.2</v>
      </c>
      <c r="G94" s="128" t="s">
        <v>362</v>
      </c>
      <c r="H94" s="127"/>
      <c r="I94" s="128" t="s">
        <v>261</v>
      </c>
      <c r="J94" s="195" t="s">
        <v>262</v>
      </c>
    </row>
    <row r="95" spans="1:10" s="73" customFormat="1" ht="75" customHeight="1">
      <c r="A95" s="177"/>
      <c r="B95" s="160"/>
      <c r="C95" s="116" t="s">
        <v>337</v>
      </c>
      <c r="D95" s="157" t="s">
        <v>267</v>
      </c>
      <c r="E95" s="209"/>
      <c r="F95" s="127">
        <v>40</v>
      </c>
      <c r="G95" s="127" t="s">
        <v>363</v>
      </c>
      <c r="H95" s="127"/>
      <c r="I95" s="193" t="s">
        <v>269</v>
      </c>
      <c r="J95" s="221" t="s">
        <v>339</v>
      </c>
    </row>
    <row r="96" spans="1:10" s="73" customFormat="1" ht="60" customHeight="1">
      <c r="A96" s="177"/>
      <c r="B96" s="160"/>
      <c r="C96" s="116" t="s">
        <v>340</v>
      </c>
      <c r="D96" s="104" t="s">
        <v>304</v>
      </c>
      <c r="E96" s="209"/>
      <c r="F96" s="127">
        <v>8</v>
      </c>
      <c r="G96" s="114" t="s">
        <v>305</v>
      </c>
      <c r="H96" s="114"/>
      <c r="I96" s="193" t="s">
        <v>276</v>
      </c>
      <c r="J96" s="225" t="s">
        <v>277</v>
      </c>
    </row>
    <row r="97" spans="1:10" s="73" customFormat="1" ht="66" customHeight="1">
      <c r="A97" s="177"/>
      <c r="B97" s="160" t="s">
        <v>102</v>
      </c>
      <c r="C97" s="121" t="s">
        <v>21</v>
      </c>
      <c r="D97" s="121"/>
      <c r="E97" s="151"/>
      <c r="F97" s="131">
        <f>F98</f>
        <v>10.36</v>
      </c>
      <c r="G97" s="132"/>
      <c r="H97" s="132"/>
      <c r="I97" s="185"/>
      <c r="J97" s="186"/>
    </row>
    <row r="98" spans="1:10" s="73" customFormat="1" ht="96" customHeight="1">
      <c r="A98" s="178"/>
      <c r="B98" s="160"/>
      <c r="C98" s="104" t="s">
        <v>364</v>
      </c>
      <c r="D98" s="212" t="s">
        <v>365</v>
      </c>
      <c r="E98" s="209"/>
      <c r="F98" s="166">
        <v>10.36</v>
      </c>
      <c r="G98" s="167" t="s">
        <v>366</v>
      </c>
      <c r="H98" s="168" t="s">
        <v>314</v>
      </c>
      <c r="I98" s="168" t="s">
        <v>315</v>
      </c>
      <c r="J98" s="199"/>
    </row>
    <row r="99" spans="1:10" s="73" customFormat="1" ht="57.75" customHeight="1">
      <c r="A99" s="170" t="s">
        <v>211</v>
      </c>
      <c r="B99" s="206" t="s">
        <v>19</v>
      </c>
      <c r="C99" s="207"/>
      <c r="D99" s="207"/>
      <c r="E99" s="208"/>
      <c r="F99" s="213">
        <f>F100+F109+F110+F111+F116</f>
        <v>1155.9499999999998</v>
      </c>
      <c r="G99" s="214"/>
      <c r="H99" s="215"/>
      <c r="I99" s="215"/>
      <c r="J99" s="226"/>
    </row>
    <row r="100" spans="1:10" s="73" customFormat="1" ht="36.75" customHeight="1">
      <c r="A100" s="177"/>
      <c r="B100" s="160" t="s">
        <v>18</v>
      </c>
      <c r="C100" s="121" t="s">
        <v>21</v>
      </c>
      <c r="D100" s="121"/>
      <c r="E100" s="151"/>
      <c r="F100" s="102">
        <f>SUM(F101:F108)</f>
        <v>595.41</v>
      </c>
      <c r="G100" s="102"/>
      <c r="H100" s="103"/>
      <c r="I100" s="126"/>
      <c r="J100" s="182"/>
    </row>
    <row r="101" spans="1:10" s="73" customFormat="1" ht="135" customHeight="1">
      <c r="A101" s="177"/>
      <c r="B101" s="160"/>
      <c r="C101" s="105" t="s">
        <v>164</v>
      </c>
      <c r="D101" s="148" t="s">
        <v>367</v>
      </c>
      <c r="E101" s="149" t="s">
        <v>368</v>
      </c>
      <c r="F101" s="141">
        <f>30+10</f>
        <v>40</v>
      </c>
      <c r="G101" s="149" t="s">
        <v>350</v>
      </c>
      <c r="H101" s="106" t="s">
        <v>351</v>
      </c>
      <c r="I101" s="149" t="s">
        <v>352</v>
      </c>
      <c r="J101" s="224" t="s">
        <v>353</v>
      </c>
    </row>
    <row r="102" spans="1:10" s="73" customFormat="1" ht="67.5" customHeight="1">
      <c r="A102" s="177"/>
      <c r="B102" s="160"/>
      <c r="C102" s="109" t="s">
        <v>360</v>
      </c>
      <c r="D102" s="139" t="s">
        <v>27</v>
      </c>
      <c r="E102" s="209"/>
      <c r="F102" s="141">
        <v>80</v>
      </c>
      <c r="G102" s="106" t="s">
        <v>243</v>
      </c>
      <c r="H102" s="142"/>
      <c r="I102" s="114" t="s">
        <v>244</v>
      </c>
      <c r="J102" s="189"/>
    </row>
    <row r="103" spans="1:10" s="73" customFormat="1" ht="33.75" customHeight="1">
      <c r="A103" s="177"/>
      <c r="B103" s="160"/>
      <c r="C103" s="109"/>
      <c r="D103" s="139"/>
      <c r="E103" s="149" t="s">
        <v>369</v>
      </c>
      <c r="F103" s="141">
        <v>100</v>
      </c>
      <c r="G103" s="145" t="s">
        <v>318</v>
      </c>
      <c r="H103" s="106" t="s">
        <v>319</v>
      </c>
      <c r="I103" s="114"/>
      <c r="J103" s="189"/>
    </row>
    <row r="104" spans="1:10" s="73" customFormat="1" ht="54" customHeight="1">
      <c r="A104" s="177"/>
      <c r="B104" s="160"/>
      <c r="C104" s="109"/>
      <c r="D104" s="139" t="s">
        <v>245</v>
      </c>
      <c r="E104" s="209"/>
      <c r="F104" s="141">
        <v>1</v>
      </c>
      <c r="G104" s="114" t="s">
        <v>321</v>
      </c>
      <c r="H104" s="143"/>
      <c r="I104" s="144" t="s">
        <v>247</v>
      </c>
      <c r="J104" s="227" t="s">
        <v>247</v>
      </c>
    </row>
    <row r="105" spans="1:10" s="73" customFormat="1" ht="87" customHeight="1">
      <c r="A105" s="177"/>
      <c r="B105" s="160"/>
      <c r="C105" s="109"/>
      <c r="D105" s="139"/>
      <c r="E105" s="209"/>
      <c r="F105" s="141">
        <v>20</v>
      </c>
      <c r="G105" s="114" t="s">
        <v>250</v>
      </c>
      <c r="H105" s="143"/>
      <c r="I105" s="144"/>
      <c r="J105" s="227"/>
    </row>
    <row r="106" spans="1:10" s="73" customFormat="1" ht="91.5" customHeight="1">
      <c r="A106" s="177"/>
      <c r="B106" s="160"/>
      <c r="C106" s="109"/>
      <c r="D106" s="139" t="s">
        <v>118</v>
      </c>
      <c r="E106" s="209"/>
      <c r="F106" s="141">
        <v>271</v>
      </c>
      <c r="G106" s="145" t="s">
        <v>288</v>
      </c>
      <c r="H106" s="142"/>
      <c r="I106" s="155" t="s">
        <v>289</v>
      </c>
      <c r="J106" s="189" t="s">
        <v>324</v>
      </c>
    </row>
    <row r="107" spans="1:10" s="73" customFormat="1" ht="42" customHeight="1">
      <c r="A107" s="177"/>
      <c r="B107" s="160"/>
      <c r="C107" s="109" t="s">
        <v>123</v>
      </c>
      <c r="D107" s="141" t="s">
        <v>124</v>
      </c>
      <c r="E107" s="209"/>
      <c r="F107" s="118">
        <v>3.05</v>
      </c>
      <c r="G107" s="149" t="s">
        <v>292</v>
      </c>
      <c r="H107" s="142"/>
      <c r="I107" s="149"/>
      <c r="J107" s="189"/>
    </row>
    <row r="108" spans="1:10" s="73" customFormat="1" ht="54" customHeight="1">
      <c r="A108" s="178"/>
      <c r="B108" s="160"/>
      <c r="C108" s="109"/>
      <c r="D108" s="216"/>
      <c r="E108" s="209"/>
      <c r="F108" s="118">
        <v>80.36</v>
      </c>
      <c r="G108" s="149" t="s">
        <v>293</v>
      </c>
      <c r="H108" s="142"/>
      <c r="I108" s="149"/>
      <c r="J108" s="189"/>
    </row>
    <row r="109" spans="1:10" s="73" customFormat="1" ht="46.5" customHeight="1">
      <c r="A109" s="170" t="s">
        <v>211</v>
      </c>
      <c r="B109" s="201" t="s">
        <v>57</v>
      </c>
      <c r="C109" s="121" t="s">
        <v>21</v>
      </c>
      <c r="D109" s="121"/>
      <c r="E109" s="151"/>
      <c r="F109" s="102">
        <v>0</v>
      </c>
      <c r="G109" s="102"/>
      <c r="H109" s="103"/>
      <c r="I109" s="126"/>
      <c r="J109" s="182"/>
    </row>
    <row r="110" spans="1:10" s="73" customFormat="1" ht="46.5" customHeight="1">
      <c r="A110" s="177"/>
      <c r="B110" s="201" t="s">
        <v>62</v>
      </c>
      <c r="C110" s="121" t="s">
        <v>21</v>
      </c>
      <c r="D110" s="121"/>
      <c r="E110" s="151"/>
      <c r="F110" s="126">
        <v>0</v>
      </c>
      <c r="G110" s="126"/>
      <c r="H110" s="156"/>
      <c r="I110" s="191"/>
      <c r="J110" s="192"/>
    </row>
    <row r="111" spans="1:10" s="73" customFormat="1" ht="46.5" customHeight="1">
      <c r="A111" s="177"/>
      <c r="B111" s="160" t="s">
        <v>63</v>
      </c>
      <c r="C111" s="121" t="s">
        <v>21</v>
      </c>
      <c r="D111" s="121"/>
      <c r="E111" s="151"/>
      <c r="F111" s="126">
        <f>SUM(F112:F115)</f>
        <v>544</v>
      </c>
      <c r="G111" s="126"/>
      <c r="H111" s="156" t="s">
        <v>298</v>
      </c>
      <c r="I111" s="191"/>
      <c r="J111" s="192"/>
    </row>
    <row r="112" spans="1:10" s="73" customFormat="1" ht="138.75" customHeight="1">
      <c r="A112" s="177"/>
      <c r="B112" s="160"/>
      <c r="C112" s="116" t="s">
        <v>299</v>
      </c>
      <c r="D112" s="217" t="s">
        <v>300</v>
      </c>
      <c r="E112" s="209"/>
      <c r="F112" s="127">
        <v>200</v>
      </c>
      <c r="G112" s="127" t="s">
        <v>361</v>
      </c>
      <c r="H112" s="155" t="s">
        <v>150</v>
      </c>
      <c r="I112" s="127" t="s">
        <v>361</v>
      </c>
      <c r="J112" s="194"/>
    </row>
    <row r="113" spans="1:10" s="73" customFormat="1" ht="84" customHeight="1">
      <c r="A113" s="177"/>
      <c r="B113" s="160"/>
      <c r="C113" s="116" t="s">
        <v>302</v>
      </c>
      <c r="D113" s="217" t="s">
        <v>259</v>
      </c>
      <c r="E113" s="209"/>
      <c r="F113" s="127">
        <v>296</v>
      </c>
      <c r="G113" s="128" t="s">
        <v>370</v>
      </c>
      <c r="H113" s="127"/>
      <c r="I113" s="155" t="s">
        <v>261</v>
      </c>
      <c r="J113" s="228" t="s">
        <v>262</v>
      </c>
    </row>
    <row r="114" spans="1:10" s="73" customFormat="1" ht="66.75" customHeight="1">
      <c r="A114" s="177"/>
      <c r="B114" s="160"/>
      <c r="C114" s="116" t="s">
        <v>337</v>
      </c>
      <c r="D114" s="217" t="s">
        <v>267</v>
      </c>
      <c r="E114" s="209"/>
      <c r="F114" s="127">
        <v>40</v>
      </c>
      <c r="G114" s="127" t="s">
        <v>363</v>
      </c>
      <c r="H114" s="127"/>
      <c r="I114" s="193" t="s">
        <v>269</v>
      </c>
      <c r="J114" s="229" t="s">
        <v>339</v>
      </c>
    </row>
    <row r="115" spans="1:10" s="73" customFormat="1" ht="66.75" customHeight="1">
      <c r="A115" s="177"/>
      <c r="B115" s="160"/>
      <c r="C115" s="116" t="s">
        <v>340</v>
      </c>
      <c r="D115" s="104" t="s">
        <v>304</v>
      </c>
      <c r="E115" s="209"/>
      <c r="F115" s="127">
        <v>8</v>
      </c>
      <c r="G115" s="114" t="s">
        <v>305</v>
      </c>
      <c r="H115" s="114"/>
      <c r="I115" s="193" t="s">
        <v>276</v>
      </c>
      <c r="J115" s="225" t="s">
        <v>277</v>
      </c>
    </row>
    <row r="116" spans="1:10" s="73" customFormat="1" ht="87" customHeight="1">
      <c r="A116" s="177"/>
      <c r="B116" s="160" t="s">
        <v>102</v>
      </c>
      <c r="C116" s="121" t="s">
        <v>21</v>
      </c>
      <c r="D116" s="121"/>
      <c r="E116" s="151"/>
      <c r="F116" s="131">
        <f>F117</f>
        <v>16.54</v>
      </c>
      <c r="G116" s="132"/>
      <c r="H116" s="132"/>
      <c r="I116" s="185"/>
      <c r="J116" s="186"/>
    </row>
    <row r="117" spans="1:10" s="73" customFormat="1" ht="99" customHeight="1">
      <c r="A117" s="178"/>
      <c r="B117" s="160"/>
      <c r="C117" s="104" t="s">
        <v>364</v>
      </c>
      <c r="D117" s="165" t="s">
        <v>365</v>
      </c>
      <c r="E117" s="209"/>
      <c r="F117" s="166">
        <v>16.54</v>
      </c>
      <c r="G117" s="167" t="s">
        <v>371</v>
      </c>
      <c r="H117" s="168" t="s">
        <v>314</v>
      </c>
      <c r="I117" s="168" t="s">
        <v>315</v>
      </c>
      <c r="J117" s="199"/>
    </row>
    <row r="118" spans="1:10" s="73" customFormat="1" ht="30.75" customHeight="1">
      <c r="A118" s="170" t="s">
        <v>219</v>
      </c>
      <c r="B118" s="206" t="s">
        <v>19</v>
      </c>
      <c r="C118" s="207"/>
      <c r="D118" s="207"/>
      <c r="E118" s="208"/>
      <c r="F118" s="218">
        <f>F119+F131+F135+F136+F141</f>
        <v>15306.36</v>
      </c>
      <c r="G118" s="218"/>
      <c r="H118" s="218"/>
      <c r="I118" s="218"/>
      <c r="J118" s="230"/>
    </row>
    <row r="119" spans="1:10" s="73" customFormat="1" ht="37.5" customHeight="1">
      <c r="A119" s="177"/>
      <c r="B119" s="27" t="s">
        <v>18</v>
      </c>
      <c r="C119" s="121" t="s">
        <v>21</v>
      </c>
      <c r="D119" s="121"/>
      <c r="E119" s="151"/>
      <c r="F119" s="102">
        <f>SUM(F120:F130)</f>
        <v>195.05</v>
      </c>
      <c r="G119" s="102"/>
      <c r="H119" s="103"/>
      <c r="I119" s="126"/>
      <c r="J119" s="182"/>
    </row>
    <row r="120" spans="1:10" s="73" customFormat="1" ht="60" customHeight="1">
      <c r="A120" s="177"/>
      <c r="B120" s="29"/>
      <c r="C120" s="109" t="s">
        <v>242</v>
      </c>
      <c r="D120" s="139" t="s">
        <v>27</v>
      </c>
      <c r="E120" s="219"/>
      <c r="F120" s="141">
        <v>50</v>
      </c>
      <c r="G120" s="106" t="s">
        <v>243</v>
      </c>
      <c r="H120" s="142"/>
      <c r="I120" s="114" t="s">
        <v>244</v>
      </c>
      <c r="J120" s="189"/>
    </row>
    <row r="121" spans="1:10" s="73" customFormat="1" ht="24.75" customHeight="1">
      <c r="A121" s="177"/>
      <c r="B121" s="29"/>
      <c r="C121" s="109"/>
      <c r="D121" s="139" t="s">
        <v>245</v>
      </c>
      <c r="E121" s="219"/>
      <c r="F121" s="141">
        <v>1</v>
      </c>
      <c r="G121" s="114" t="s">
        <v>321</v>
      </c>
      <c r="H121" s="143"/>
      <c r="I121" s="155" t="s">
        <v>247</v>
      </c>
      <c r="J121" s="189"/>
    </row>
    <row r="122" spans="1:10" s="73" customFormat="1" ht="49.5" customHeight="1">
      <c r="A122" s="177"/>
      <c r="B122" s="29"/>
      <c r="C122" s="109"/>
      <c r="D122" s="139"/>
      <c r="E122" s="219"/>
      <c r="F122" s="141">
        <v>5</v>
      </c>
      <c r="G122" s="144" t="s">
        <v>283</v>
      </c>
      <c r="H122" s="143"/>
      <c r="I122" s="155"/>
      <c r="J122" s="189"/>
    </row>
    <row r="123" spans="1:10" s="73" customFormat="1" ht="39" customHeight="1">
      <c r="A123" s="177"/>
      <c r="B123" s="29"/>
      <c r="C123" s="109"/>
      <c r="D123" s="139"/>
      <c r="E123" s="219"/>
      <c r="F123" s="141">
        <v>20</v>
      </c>
      <c r="G123" s="114" t="s">
        <v>250</v>
      </c>
      <c r="H123" s="143"/>
      <c r="I123" s="155"/>
      <c r="J123" s="189"/>
    </row>
    <row r="124" spans="1:10" s="73" customFormat="1" ht="39" customHeight="1">
      <c r="A124" s="177"/>
      <c r="B124" s="29"/>
      <c r="C124" s="109"/>
      <c r="D124" s="139"/>
      <c r="E124" s="219"/>
      <c r="F124" s="141">
        <v>10</v>
      </c>
      <c r="G124" s="111" t="s">
        <v>372</v>
      </c>
      <c r="H124" s="143"/>
      <c r="I124" s="144"/>
      <c r="J124" s="189" t="s">
        <v>373</v>
      </c>
    </row>
    <row r="125" spans="1:10" s="73" customFormat="1" ht="64.5" customHeight="1">
      <c r="A125" s="177"/>
      <c r="B125" s="29"/>
      <c r="C125" s="109"/>
      <c r="D125" s="139"/>
      <c r="E125" s="106" t="s">
        <v>374</v>
      </c>
      <c r="F125" s="141">
        <f>0.5+2</f>
        <v>2.5</v>
      </c>
      <c r="G125" s="114" t="s">
        <v>285</v>
      </c>
      <c r="H125" s="143"/>
      <c r="I125" s="144"/>
      <c r="J125" s="111" t="s">
        <v>286</v>
      </c>
    </row>
    <row r="126" spans="1:10" s="73" customFormat="1" ht="64.5" customHeight="1">
      <c r="A126" s="177"/>
      <c r="B126" s="29"/>
      <c r="C126" s="109"/>
      <c r="D126" s="139"/>
      <c r="E126" s="106" t="s">
        <v>221</v>
      </c>
      <c r="F126" s="141">
        <f>0.5+2</f>
        <v>2.5</v>
      </c>
      <c r="G126" s="114" t="s">
        <v>285</v>
      </c>
      <c r="H126" s="143"/>
      <c r="I126" s="144"/>
      <c r="J126" s="111"/>
    </row>
    <row r="127" spans="1:10" s="73" customFormat="1" ht="75.75" customHeight="1">
      <c r="A127" s="177"/>
      <c r="B127" s="29"/>
      <c r="C127" s="109"/>
      <c r="D127" s="139"/>
      <c r="E127" s="106" t="s">
        <v>375</v>
      </c>
      <c r="F127" s="141">
        <f>2+3</f>
        <v>5</v>
      </c>
      <c r="G127" s="114" t="s">
        <v>323</v>
      </c>
      <c r="H127" s="143"/>
      <c r="I127" s="144"/>
      <c r="J127" s="111"/>
    </row>
    <row r="128" spans="1:10" s="73" customFormat="1" ht="88.5" customHeight="1">
      <c r="A128" s="177"/>
      <c r="B128" s="29"/>
      <c r="C128" s="109"/>
      <c r="D128" s="210" t="s">
        <v>118</v>
      </c>
      <c r="E128" s="219"/>
      <c r="F128" s="141">
        <v>91</v>
      </c>
      <c r="G128" s="145" t="s">
        <v>288</v>
      </c>
      <c r="H128" s="142"/>
      <c r="I128" s="155" t="s">
        <v>289</v>
      </c>
      <c r="J128" s="189" t="s">
        <v>324</v>
      </c>
    </row>
    <row r="129" spans="1:10" s="73" customFormat="1" ht="45.75" customHeight="1">
      <c r="A129" s="177"/>
      <c r="B129" s="29"/>
      <c r="C129" s="109"/>
      <c r="D129" s="139" t="s">
        <v>290</v>
      </c>
      <c r="E129" s="219"/>
      <c r="F129" s="141">
        <v>5</v>
      </c>
      <c r="G129" s="146" t="s">
        <v>376</v>
      </c>
      <c r="H129" s="143"/>
      <c r="I129" s="144"/>
      <c r="J129" s="189"/>
    </row>
    <row r="130" spans="1:10" s="73" customFormat="1" ht="54" customHeight="1">
      <c r="A130" s="178"/>
      <c r="B130" s="31"/>
      <c r="C130" s="105" t="s">
        <v>253</v>
      </c>
      <c r="D130" s="141" t="s">
        <v>124</v>
      </c>
      <c r="E130" s="219"/>
      <c r="F130" s="118">
        <v>3.05</v>
      </c>
      <c r="G130" s="149" t="s">
        <v>292</v>
      </c>
      <c r="H130" s="142"/>
      <c r="I130" s="149"/>
      <c r="J130" s="232"/>
    </row>
    <row r="131" spans="1:10" s="73" customFormat="1" ht="27.75" customHeight="1">
      <c r="A131" s="170" t="s">
        <v>219</v>
      </c>
      <c r="B131" s="27" t="s">
        <v>57</v>
      </c>
      <c r="C131" s="121" t="s">
        <v>21</v>
      </c>
      <c r="D131" s="121"/>
      <c r="E131" s="151"/>
      <c r="F131" s="102">
        <f>SUM(F132:F134)</f>
        <v>10283</v>
      </c>
      <c r="G131" s="102"/>
      <c r="H131" s="103"/>
      <c r="I131" s="126"/>
      <c r="J131" s="182"/>
    </row>
    <row r="132" spans="1:10" s="73" customFormat="1" ht="69" customHeight="1">
      <c r="A132" s="177"/>
      <c r="B132" s="29"/>
      <c r="C132" s="152" t="s">
        <v>325</v>
      </c>
      <c r="D132" s="148" t="s">
        <v>177</v>
      </c>
      <c r="E132" s="219"/>
      <c r="F132" s="106">
        <v>3700</v>
      </c>
      <c r="G132" s="149" t="s">
        <v>377</v>
      </c>
      <c r="H132" s="106" t="s">
        <v>134</v>
      </c>
      <c r="I132" s="144" t="s">
        <v>179</v>
      </c>
      <c r="J132" s="189" t="s">
        <v>327</v>
      </c>
    </row>
    <row r="133" spans="1:10" s="73" customFormat="1" ht="42.75" customHeight="1">
      <c r="A133" s="177"/>
      <c r="B133" s="29"/>
      <c r="C133" s="152" t="s">
        <v>328</v>
      </c>
      <c r="D133" s="148" t="s">
        <v>295</v>
      </c>
      <c r="E133" s="219"/>
      <c r="F133" s="106">
        <v>1000</v>
      </c>
      <c r="G133" s="154" t="s">
        <v>378</v>
      </c>
      <c r="H133" s="155" t="s">
        <v>134</v>
      </c>
      <c r="I133" s="154" t="s">
        <v>379</v>
      </c>
      <c r="J133" s="154"/>
    </row>
    <row r="134" spans="1:10" s="73" customFormat="1" ht="42" customHeight="1">
      <c r="A134" s="177"/>
      <c r="B134" s="31"/>
      <c r="C134" s="152" t="s">
        <v>331</v>
      </c>
      <c r="D134" s="139" t="s">
        <v>332</v>
      </c>
      <c r="E134" s="219"/>
      <c r="F134" s="114">
        <v>5583</v>
      </c>
      <c r="G134" s="144" t="s">
        <v>380</v>
      </c>
      <c r="H134" s="144" t="s">
        <v>334</v>
      </c>
      <c r="I134" s="154" t="s">
        <v>335</v>
      </c>
      <c r="J134" s="220"/>
    </row>
    <row r="135" spans="1:10" s="73" customFormat="1" ht="48.75" customHeight="1">
      <c r="A135" s="177"/>
      <c r="B135" s="201" t="s">
        <v>62</v>
      </c>
      <c r="C135" s="121" t="s">
        <v>21</v>
      </c>
      <c r="D135" s="121"/>
      <c r="E135" s="151"/>
      <c r="F135" s="126">
        <v>0</v>
      </c>
      <c r="G135" s="126"/>
      <c r="H135" s="156"/>
      <c r="I135" s="191"/>
      <c r="J135" s="192"/>
    </row>
    <row r="136" spans="1:10" s="73" customFormat="1" ht="22.5" customHeight="1">
      <c r="A136" s="177"/>
      <c r="B136" s="27" t="s">
        <v>63</v>
      </c>
      <c r="C136" s="121" t="s">
        <v>21</v>
      </c>
      <c r="D136" s="121"/>
      <c r="E136" s="151"/>
      <c r="F136" s="126">
        <f>SUM(F137:F140)</f>
        <v>694</v>
      </c>
      <c r="G136" s="126"/>
      <c r="H136" s="156" t="s">
        <v>298</v>
      </c>
      <c r="I136" s="191"/>
      <c r="J136" s="192"/>
    </row>
    <row r="137" spans="1:10" s="73" customFormat="1" ht="132.75" customHeight="1">
      <c r="A137" s="177"/>
      <c r="B137" s="29"/>
      <c r="C137" s="116" t="s">
        <v>299</v>
      </c>
      <c r="D137" s="157" t="s">
        <v>300</v>
      </c>
      <c r="E137" s="219"/>
      <c r="F137" s="127">
        <v>200</v>
      </c>
      <c r="G137" s="193" t="s">
        <v>361</v>
      </c>
      <c r="H137" s="155" t="s">
        <v>150</v>
      </c>
      <c r="I137" s="193" t="s">
        <v>361</v>
      </c>
      <c r="J137" s="194"/>
    </row>
    <row r="138" spans="1:10" s="73" customFormat="1" ht="43.5" customHeight="1">
      <c r="A138" s="177"/>
      <c r="B138" s="29"/>
      <c r="C138" s="116" t="s">
        <v>302</v>
      </c>
      <c r="D138" s="157" t="s">
        <v>259</v>
      </c>
      <c r="E138" s="219"/>
      <c r="F138" s="127">
        <v>440</v>
      </c>
      <c r="G138" s="128" t="s">
        <v>381</v>
      </c>
      <c r="H138" s="127"/>
      <c r="I138" s="155" t="s">
        <v>261</v>
      </c>
      <c r="J138" s="228" t="s">
        <v>262</v>
      </c>
    </row>
    <row r="139" spans="1:10" s="73" customFormat="1" ht="31.5" customHeight="1">
      <c r="A139" s="177"/>
      <c r="B139" s="29"/>
      <c r="C139" s="116" t="s">
        <v>337</v>
      </c>
      <c r="D139" s="157" t="s">
        <v>267</v>
      </c>
      <c r="E139" s="219"/>
      <c r="F139" s="127">
        <v>40</v>
      </c>
      <c r="G139" s="231" t="s">
        <v>363</v>
      </c>
      <c r="H139" s="127"/>
      <c r="I139" s="193" t="s">
        <v>269</v>
      </c>
      <c r="J139" s="229" t="s">
        <v>339</v>
      </c>
    </row>
    <row r="140" spans="1:10" s="73" customFormat="1" ht="30.75" customHeight="1">
      <c r="A140" s="177"/>
      <c r="B140" s="31"/>
      <c r="C140" s="116" t="s">
        <v>340</v>
      </c>
      <c r="D140" s="109" t="s">
        <v>304</v>
      </c>
      <c r="E140" s="219"/>
      <c r="F140" s="127">
        <v>14</v>
      </c>
      <c r="G140" s="144" t="s">
        <v>382</v>
      </c>
      <c r="H140" s="114"/>
      <c r="I140" s="193" t="s">
        <v>276</v>
      </c>
      <c r="J140" s="225" t="s">
        <v>277</v>
      </c>
    </row>
    <row r="141" spans="1:10" s="73" customFormat="1" ht="21.75" customHeight="1">
      <c r="A141" s="177"/>
      <c r="B141" s="27" t="s">
        <v>102</v>
      </c>
      <c r="C141" s="121" t="s">
        <v>21</v>
      </c>
      <c r="D141" s="121"/>
      <c r="E141" s="151"/>
      <c r="F141" s="131">
        <f>SUM(F142:F144)</f>
        <v>4134.31</v>
      </c>
      <c r="G141" s="132"/>
      <c r="H141" s="132"/>
      <c r="I141" s="185"/>
      <c r="J141" s="186"/>
    </row>
    <row r="142" spans="1:10" s="73" customFormat="1" ht="85.5" customHeight="1">
      <c r="A142" s="177"/>
      <c r="B142" s="29"/>
      <c r="C142" s="104" t="s">
        <v>306</v>
      </c>
      <c r="D142" s="139" t="s">
        <v>307</v>
      </c>
      <c r="E142" s="219"/>
      <c r="F142" s="162">
        <v>4111</v>
      </c>
      <c r="G142" s="163" t="s">
        <v>383</v>
      </c>
      <c r="H142" s="164" t="s">
        <v>309</v>
      </c>
      <c r="I142" s="233" t="s">
        <v>383</v>
      </c>
      <c r="J142" s="198" t="s">
        <v>310</v>
      </c>
    </row>
    <row r="143" spans="1:10" s="73" customFormat="1" ht="52.5" customHeight="1">
      <c r="A143" s="177"/>
      <c r="B143" s="29"/>
      <c r="C143" s="104" t="s">
        <v>311</v>
      </c>
      <c r="D143" s="165" t="s">
        <v>312</v>
      </c>
      <c r="E143" s="219"/>
      <c r="F143" s="166">
        <v>21.31</v>
      </c>
      <c r="G143" s="167" t="s">
        <v>384</v>
      </c>
      <c r="H143" s="168" t="s">
        <v>314</v>
      </c>
      <c r="I143" s="168" t="s">
        <v>315</v>
      </c>
      <c r="J143" s="234"/>
    </row>
    <row r="144" spans="1:10" s="73" customFormat="1" ht="42.75" customHeight="1">
      <c r="A144" s="178"/>
      <c r="B144" s="31"/>
      <c r="C144" s="104"/>
      <c r="D144" s="165" t="s">
        <v>316</v>
      </c>
      <c r="E144" s="219"/>
      <c r="F144" s="169">
        <v>2</v>
      </c>
      <c r="G144" s="167" t="s">
        <v>385</v>
      </c>
      <c r="H144" s="168" t="s">
        <v>314</v>
      </c>
      <c r="I144" s="168" t="s">
        <v>315</v>
      </c>
      <c r="J144" s="199"/>
    </row>
  </sheetData>
  <sheetProtection/>
  <mergeCells count="130">
    <mergeCell ref="A2:I2"/>
    <mergeCell ref="A3:B3"/>
    <mergeCell ref="H3:I3"/>
    <mergeCell ref="F4:G4"/>
    <mergeCell ref="A6:D6"/>
    <mergeCell ref="B7:E7"/>
    <mergeCell ref="C8:E8"/>
    <mergeCell ref="C16:E16"/>
    <mergeCell ref="C17:E17"/>
    <mergeCell ref="C18:E18"/>
    <mergeCell ref="C29:E29"/>
    <mergeCell ref="B30:E30"/>
    <mergeCell ref="C31:E31"/>
    <mergeCell ref="C42:E42"/>
    <mergeCell ref="C44:E44"/>
    <mergeCell ref="C45:E45"/>
    <mergeCell ref="C49:E49"/>
    <mergeCell ref="B53:E53"/>
    <mergeCell ref="C54:E54"/>
    <mergeCell ref="C65:E65"/>
    <mergeCell ref="C69:E69"/>
    <mergeCell ref="C70:E70"/>
    <mergeCell ref="C75:E75"/>
    <mergeCell ref="B79:E79"/>
    <mergeCell ref="C80:E80"/>
    <mergeCell ref="C90:E90"/>
    <mergeCell ref="C91:E91"/>
    <mergeCell ref="C92:E92"/>
    <mergeCell ref="C97:E97"/>
    <mergeCell ref="B99:E99"/>
    <mergeCell ref="C100:E100"/>
    <mergeCell ref="C109:E109"/>
    <mergeCell ref="C110:E110"/>
    <mergeCell ref="C111:E111"/>
    <mergeCell ref="C116:E116"/>
    <mergeCell ref="B118:E118"/>
    <mergeCell ref="C119:E119"/>
    <mergeCell ref="C131:E131"/>
    <mergeCell ref="C135:E135"/>
    <mergeCell ref="C136:E136"/>
    <mergeCell ref="C141:E141"/>
    <mergeCell ref="A4:A5"/>
    <mergeCell ref="A7:A17"/>
    <mergeCell ref="A18:A29"/>
    <mergeCell ref="A30:A41"/>
    <mergeCell ref="A42:A52"/>
    <mergeCell ref="A53:A64"/>
    <mergeCell ref="A65:A78"/>
    <mergeCell ref="A79:A89"/>
    <mergeCell ref="A90:A98"/>
    <mergeCell ref="A99:A108"/>
    <mergeCell ref="A109:A117"/>
    <mergeCell ref="A118:A130"/>
    <mergeCell ref="A131:A144"/>
    <mergeCell ref="B4:B5"/>
    <mergeCell ref="B8:B15"/>
    <mergeCell ref="B18:B28"/>
    <mergeCell ref="B31:B41"/>
    <mergeCell ref="B42:B43"/>
    <mergeCell ref="B45:B48"/>
    <mergeCell ref="B49:B52"/>
    <mergeCell ref="B54:B64"/>
    <mergeCell ref="B65:B68"/>
    <mergeCell ref="B70:B74"/>
    <mergeCell ref="B75:B78"/>
    <mergeCell ref="B80:B89"/>
    <mergeCell ref="B92:B96"/>
    <mergeCell ref="B97:B98"/>
    <mergeCell ref="B100:B108"/>
    <mergeCell ref="B111:B115"/>
    <mergeCell ref="B116:B117"/>
    <mergeCell ref="B119:B130"/>
    <mergeCell ref="B131:B134"/>
    <mergeCell ref="B136:B140"/>
    <mergeCell ref="B141:B144"/>
    <mergeCell ref="C4:C5"/>
    <mergeCell ref="C9:C13"/>
    <mergeCell ref="C19:C22"/>
    <mergeCell ref="C23:C26"/>
    <mergeCell ref="C27:C28"/>
    <mergeCell ref="C32:C39"/>
    <mergeCell ref="C40:C41"/>
    <mergeCell ref="C51:C52"/>
    <mergeCell ref="C55:C62"/>
    <mergeCell ref="C63:C64"/>
    <mergeCell ref="C77:C78"/>
    <mergeCell ref="C81:C83"/>
    <mergeCell ref="C84:C87"/>
    <mergeCell ref="C88:C89"/>
    <mergeCell ref="C102:C106"/>
    <mergeCell ref="C107:C108"/>
    <mergeCell ref="C120:C129"/>
    <mergeCell ref="C143:C144"/>
    <mergeCell ref="D4:D5"/>
    <mergeCell ref="D10:D12"/>
    <mergeCell ref="D19:D22"/>
    <mergeCell ref="D23:D26"/>
    <mergeCell ref="D33:D37"/>
    <mergeCell ref="D40:D41"/>
    <mergeCell ref="D55:D56"/>
    <mergeCell ref="D57:D60"/>
    <mergeCell ref="D63:D64"/>
    <mergeCell ref="D81:D82"/>
    <mergeCell ref="D85:D86"/>
    <mergeCell ref="D88:D89"/>
    <mergeCell ref="D102:D103"/>
    <mergeCell ref="D104:D105"/>
    <mergeCell ref="D107:D108"/>
    <mergeCell ref="D121:D127"/>
    <mergeCell ref="E4:E5"/>
    <mergeCell ref="G81:G82"/>
    <mergeCell ref="H4:H5"/>
    <mergeCell ref="H81:H82"/>
    <mergeCell ref="I4:I5"/>
    <mergeCell ref="I10:I12"/>
    <mergeCell ref="I19:I22"/>
    <mergeCell ref="I23:I26"/>
    <mergeCell ref="I27:I28"/>
    <mergeCell ref="I33:I35"/>
    <mergeCell ref="I57:I59"/>
    <mergeCell ref="I81:I82"/>
    <mergeCell ref="I85:I86"/>
    <mergeCell ref="I104:I105"/>
    <mergeCell ref="I121:I123"/>
    <mergeCell ref="J4:J5"/>
    <mergeCell ref="J19:J22"/>
    <mergeCell ref="J36:J37"/>
    <mergeCell ref="J81:J82"/>
    <mergeCell ref="J104:J105"/>
    <mergeCell ref="J125:J127"/>
  </mergeCells>
  <printOptions/>
  <pageMargins left="0.7513888888888889" right="0.7513888888888889" top="1" bottom="1" header="0.5" footer="0.5"/>
  <pageSetup fitToHeight="0" fitToWidth="1" horizontalDpi="600" verticalDpi="600" orientation="landscape" paperSize="8" scale="59"/>
</worksheet>
</file>

<file path=xl/worksheets/sheet3.xml><?xml version="1.0" encoding="utf-8"?>
<worksheet xmlns="http://schemas.openxmlformats.org/spreadsheetml/2006/main" xmlns:r="http://schemas.openxmlformats.org/officeDocument/2006/relationships">
  <sheetPr>
    <tabColor indexed="10"/>
  </sheetPr>
  <dimension ref="A1:M36"/>
  <sheetViews>
    <sheetView tabSelected="1" zoomScaleSheetLayoutView="100" workbookViewId="0" topLeftCell="A1">
      <pane xSplit="1" ySplit="3" topLeftCell="B16" activePane="bottomRight" state="frozen"/>
      <selection pane="bottomRight" activeCell="N7" sqref="N7"/>
    </sheetView>
  </sheetViews>
  <sheetFormatPr defaultColWidth="9.00390625" defaultRowHeight="14.25"/>
  <cols>
    <col min="1" max="1" width="13.75390625" style="0" customWidth="1"/>
    <col min="2" max="2" width="11.875" style="0" customWidth="1"/>
    <col min="3" max="3" width="16.00390625" style="0" customWidth="1"/>
    <col min="4" max="4" width="14.00390625" style="0" customWidth="1"/>
    <col min="5" max="10" width="12.50390625" style="0" customWidth="1"/>
    <col min="11" max="11" width="12.00390625" style="0" customWidth="1"/>
    <col min="20" max="21" width="9.125" style="0" bestFit="1" customWidth="1"/>
  </cols>
  <sheetData>
    <row r="1" spans="1:11" ht="27.75" customHeight="1">
      <c r="A1" s="1" t="s">
        <v>386</v>
      </c>
      <c r="B1" s="1"/>
      <c r="C1" s="1"/>
      <c r="D1" s="1"/>
      <c r="E1" s="1"/>
      <c r="F1" s="1"/>
      <c r="G1" s="1"/>
      <c r="H1" s="1"/>
      <c r="I1" s="1"/>
      <c r="J1" s="1"/>
      <c r="K1" s="1"/>
    </row>
    <row r="2" spans="1:11" ht="15.75" customHeight="1">
      <c r="A2" s="3"/>
      <c r="B2" s="3"/>
      <c r="C2" s="3"/>
      <c r="D2" s="3"/>
      <c r="E2" s="39"/>
      <c r="F2" s="39"/>
      <c r="G2" s="39"/>
      <c r="H2" s="39"/>
      <c r="I2" s="39"/>
      <c r="J2" s="39"/>
      <c r="K2" s="25" t="s">
        <v>2</v>
      </c>
    </row>
    <row r="3" spans="1:11" ht="27" customHeight="1">
      <c r="A3" s="40" t="s">
        <v>387</v>
      </c>
      <c r="B3" s="41"/>
      <c r="C3" s="42"/>
      <c r="D3" s="43" t="s">
        <v>17</v>
      </c>
      <c r="E3" s="43" t="s">
        <v>16</v>
      </c>
      <c r="F3" s="43" t="s">
        <v>108</v>
      </c>
      <c r="G3" s="43" t="s">
        <v>163</v>
      </c>
      <c r="H3" s="43" t="s">
        <v>191</v>
      </c>
      <c r="I3" s="43" t="s">
        <v>211</v>
      </c>
      <c r="J3" s="43" t="s">
        <v>219</v>
      </c>
      <c r="K3" s="68" t="s">
        <v>12</v>
      </c>
    </row>
    <row r="4" spans="1:11" s="37" customFormat="1" ht="27" customHeight="1">
      <c r="A4" s="44" t="s">
        <v>17</v>
      </c>
      <c r="B4" s="45" t="s">
        <v>19</v>
      </c>
      <c r="C4" s="46"/>
      <c r="D4" s="47">
        <f aca="true" t="shared" si="0" ref="D4:J4">D5+D8</f>
        <v>46925</v>
      </c>
      <c r="E4" s="47">
        <f t="shared" si="0"/>
        <v>6088.5</v>
      </c>
      <c r="F4" s="47">
        <f t="shared" si="0"/>
        <v>5939.57</v>
      </c>
      <c r="G4" s="47">
        <f t="shared" si="0"/>
        <v>9146.490000000002</v>
      </c>
      <c r="H4" s="47">
        <f t="shared" si="0"/>
        <v>2524.7799999999997</v>
      </c>
      <c r="I4" s="47">
        <f t="shared" si="0"/>
        <v>2237.42</v>
      </c>
      <c r="J4" s="47">
        <f t="shared" si="0"/>
        <v>20988.24</v>
      </c>
      <c r="K4" s="69"/>
    </row>
    <row r="5" spans="1:11" s="37" customFormat="1" ht="27" customHeight="1">
      <c r="A5" s="48"/>
      <c r="B5" s="49" t="s">
        <v>239</v>
      </c>
      <c r="C5" s="50" t="s">
        <v>21</v>
      </c>
      <c r="D5" s="51">
        <f aca="true" t="shared" si="1" ref="D5:D35">SUM(E5:J5)</f>
        <v>25831</v>
      </c>
      <c r="E5" s="52">
        <f aca="true" t="shared" si="2" ref="E5:J5">E6+E7</f>
        <v>608.95</v>
      </c>
      <c r="F5" s="52">
        <f t="shared" si="2"/>
        <v>2627.25</v>
      </c>
      <c r="G5" s="52">
        <f t="shared" si="2"/>
        <v>4886.070000000001</v>
      </c>
      <c r="H5" s="52">
        <f t="shared" si="2"/>
        <v>1246.4199999999998</v>
      </c>
      <c r="I5" s="52">
        <f t="shared" si="2"/>
        <v>1155.9499999999998</v>
      </c>
      <c r="J5" s="52">
        <f t="shared" si="2"/>
        <v>15306.36</v>
      </c>
      <c r="K5" s="70"/>
    </row>
    <row r="6" spans="1:11" s="37" customFormat="1" ht="27" customHeight="1">
      <c r="A6" s="48"/>
      <c r="B6" s="49"/>
      <c r="C6" s="53" t="s">
        <v>388</v>
      </c>
      <c r="D6" s="51">
        <f t="shared" si="1"/>
        <v>25831</v>
      </c>
      <c r="E6" s="52">
        <f aca="true" t="shared" si="3" ref="E6:J6">E13+E20+E27+E31</f>
        <v>608.95</v>
      </c>
      <c r="F6" s="52">
        <f t="shared" si="3"/>
        <v>2627.25</v>
      </c>
      <c r="G6" s="52">
        <f t="shared" si="3"/>
        <v>4886.070000000001</v>
      </c>
      <c r="H6" s="52">
        <f t="shared" si="3"/>
        <v>1246.4199999999998</v>
      </c>
      <c r="I6" s="52">
        <f t="shared" si="3"/>
        <v>1155.9499999999998</v>
      </c>
      <c r="J6" s="52">
        <f t="shared" si="3"/>
        <v>15306.36</v>
      </c>
      <c r="K6" s="69"/>
    </row>
    <row r="7" spans="1:11" s="37" customFormat="1" ht="27" customHeight="1">
      <c r="A7" s="48"/>
      <c r="B7" s="50"/>
      <c r="C7" s="53" t="s">
        <v>389</v>
      </c>
      <c r="D7" s="51">
        <f t="shared" si="1"/>
        <v>0</v>
      </c>
      <c r="E7" s="52">
        <f aca="true" t="shared" si="4" ref="E7:J7">E14</f>
        <v>0</v>
      </c>
      <c r="F7" s="52">
        <f t="shared" si="4"/>
        <v>0</v>
      </c>
      <c r="G7" s="52">
        <f t="shared" si="4"/>
        <v>0</v>
      </c>
      <c r="H7" s="52">
        <f t="shared" si="4"/>
        <v>0</v>
      </c>
      <c r="I7" s="52">
        <f t="shared" si="4"/>
        <v>0</v>
      </c>
      <c r="J7" s="52">
        <f t="shared" si="4"/>
        <v>0</v>
      </c>
      <c r="K7" s="69"/>
    </row>
    <row r="8" spans="1:11" s="37" customFormat="1" ht="27" customHeight="1">
      <c r="A8" s="48"/>
      <c r="B8" s="54" t="s">
        <v>20</v>
      </c>
      <c r="C8" s="53" t="s">
        <v>21</v>
      </c>
      <c r="D8" s="51">
        <f t="shared" si="1"/>
        <v>21094</v>
      </c>
      <c r="E8" s="52">
        <f aca="true" t="shared" si="5" ref="E8:J8">E9+E10</f>
        <v>5479.55</v>
      </c>
      <c r="F8" s="52">
        <f t="shared" si="5"/>
        <v>3312.32</v>
      </c>
      <c r="G8" s="52">
        <f t="shared" si="5"/>
        <v>4260.42</v>
      </c>
      <c r="H8" s="52">
        <f t="shared" si="5"/>
        <v>1278.3600000000001</v>
      </c>
      <c r="I8" s="52">
        <f t="shared" si="5"/>
        <v>1081.47</v>
      </c>
      <c r="J8" s="52">
        <f t="shared" si="5"/>
        <v>5681.88</v>
      </c>
      <c r="K8" s="70"/>
    </row>
    <row r="9" spans="1:11" s="37" customFormat="1" ht="27" customHeight="1">
      <c r="A9" s="48"/>
      <c r="B9" s="49"/>
      <c r="C9" s="53" t="s">
        <v>388</v>
      </c>
      <c r="D9" s="51">
        <f t="shared" si="1"/>
        <v>21064</v>
      </c>
      <c r="E9" s="52">
        <f aca="true" t="shared" si="6" ref="E9:J9">E16+E22+E24+E29+E35</f>
        <v>5458.55</v>
      </c>
      <c r="F9" s="52">
        <f t="shared" si="6"/>
        <v>3310.32</v>
      </c>
      <c r="G9" s="52">
        <f t="shared" si="6"/>
        <v>4258.42</v>
      </c>
      <c r="H9" s="52">
        <f t="shared" si="6"/>
        <v>1278.3600000000001</v>
      </c>
      <c r="I9" s="52">
        <f t="shared" si="6"/>
        <v>1081.47</v>
      </c>
      <c r="J9" s="52">
        <f t="shared" si="6"/>
        <v>5676.88</v>
      </c>
      <c r="K9" s="69"/>
    </row>
    <row r="10" spans="1:11" s="37" customFormat="1" ht="27" customHeight="1">
      <c r="A10" s="55"/>
      <c r="B10" s="50"/>
      <c r="C10" s="53" t="s">
        <v>389</v>
      </c>
      <c r="D10" s="51">
        <f t="shared" si="1"/>
        <v>30</v>
      </c>
      <c r="E10" s="52">
        <f aca="true" t="shared" si="7" ref="E10:J10">E17</f>
        <v>21</v>
      </c>
      <c r="F10" s="52">
        <f t="shared" si="7"/>
        <v>2</v>
      </c>
      <c r="G10" s="52">
        <f t="shared" si="7"/>
        <v>2</v>
      </c>
      <c r="H10" s="52">
        <f t="shared" si="7"/>
        <v>0</v>
      </c>
      <c r="I10" s="52">
        <f t="shared" si="7"/>
        <v>0</v>
      </c>
      <c r="J10" s="52">
        <f t="shared" si="7"/>
        <v>5</v>
      </c>
      <c r="K10" s="69"/>
    </row>
    <row r="11" spans="1:11" s="37" customFormat="1" ht="24" customHeight="1">
      <c r="A11" s="56" t="s">
        <v>18</v>
      </c>
      <c r="B11" s="45" t="s">
        <v>19</v>
      </c>
      <c r="C11" s="46"/>
      <c r="D11" s="47">
        <f t="shared" si="1"/>
        <v>7178</v>
      </c>
      <c r="E11" s="47">
        <f aca="true" t="shared" si="8" ref="E11:J11">E12+E15</f>
        <v>4210.75</v>
      </c>
      <c r="F11" s="47">
        <f t="shared" si="8"/>
        <v>525.7</v>
      </c>
      <c r="G11" s="47">
        <f t="shared" si="8"/>
        <v>570.23</v>
      </c>
      <c r="H11" s="47">
        <f t="shared" si="8"/>
        <v>749.86</v>
      </c>
      <c r="I11" s="47">
        <f t="shared" si="8"/>
        <v>595.41</v>
      </c>
      <c r="J11" s="47">
        <f t="shared" si="8"/>
        <v>526.05</v>
      </c>
      <c r="K11" s="69"/>
    </row>
    <row r="12" spans="1:11" s="38" customFormat="1" ht="24" customHeight="1">
      <c r="A12" s="56"/>
      <c r="B12" s="49" t="s">
        <v>239</v>
      </c>
      <c r="C12" s="50" t="s">
        <v>21</v>
      </c>
      <c r="D12" s="51">
        <f t="shared" si="1"/>
        <v>2211</v>
      </c>
      <c r="E12" s="51">
        <f aca="true" t="shared" si="9" ref="E12:J12">SUM(E13:E14)</f>
        <v>153.25</v>
      </c>
      <c r="F12" s="51">
        <f t="shared" si="9"/>
        <v>226.2</v>
      </c>
      <c r="G12" s="51">
        <f t="shared" si="9"/>
        <v>296.23</v>
      </c>
      <c r="H12" s="51">
        <f t="shared" si="9"/>
        <v>744.86</v>
      </c>
      <c r="I12" s="51">
        <f t="shared" si="9"/>
        <v>595.41</v>
      </c>
      <c r="J12" s="51">
        <f t="shared" si="9"/>
        <v>195.05</v>
      </c>
      <c r="K12" s="71"/>
    </row>
    <row r="13" spans="1:11" s="37" customFormat="1" ht="24" customHeight="1">
      <c r="A13" s="56"/>
      <c r="B13" s="49"/>
      <c r="C13" s="53" t="s">
        <v>388</v>
      </c>
      <c r="D13" s="51">
        <f t="shared" si="1"/>
        <v>2211</v>
      </c>
      <c r="E13" s="51">
        <f>153.25+0</f>
        <v>153.25</v>
      </c>
      <c r="F13" s="51">
        <f>222.2+4</f>
        <v>226.2</v>
      </c>
      <c r="G13" s="51">
        <f>293.23+3</f>
        <v>296.23</v>
      </c>
      <c r="H13" s="51">
        <f>724.86+20</f>
        <v>744.86</v>
      </c>
      <c r="I13" s="51">
        <f>585.41+10</f>
        <v>595.41</v>
      </c>
      <c r="J13" s="51">
        <f>188.05+7</f>
        <v>195.05</v>
      </c>
      <c r="K13" s="72"/>
    </row>
    <row r="14" spans="1:11" s="37" customFormat="1" ht="24" customHeight="1">
      <c r="A14" s="56"/>
      <c r="B14" s="50"/>
      <c r="C14" s="53" t="s">
        <v>389</v>
      </c>
      <c r="D14" s="51">
        <f t="shared" si="1"/>
        <v>0</v>
      </c>
      <c r="E14" s="51">
        <v>0</v>
      </c>
      <c r="F14" s="57">
        <v>0</v>
      </c>
      <c r="G14" s="57">
        <v>0</v>
      </c>
      <c r="H14" s="57">
        <v>0</v>
      </c>
      <c r="I14" s="57">
        <v>0</v>
      </c>
      <c r="J14" s="57">
        <v>0</v>
      </c>
      <c r="K14" s="72"/>
    </row>
    <row r="15" spans="1:11" s="37" customFormat="1" ht="24" customHeight="1">
      <c r="A15" s="56"/>
      <c r="B15" s="54" t="s">
        <v>20</v>
      </c>
      <c r="C15" s="53" t="s">
        <v>21</v>
      </c>
      <c r="D15" s="51">
        <f t="shared" si="1"/>
        <v>4967</v>
      </c>
      <c r="E15" s="51">
        <f aca="true" t="shared" si="10" ref="E15:J15">SUM(E16:E17)</f>
        <v>4057.5</v>
      </c>
      <c r="F15" s="51">
        <f t="shared" si="10"/>
        <v>299.5</v>
      </c>
      <c r="G15" s="51">
        <f t="shared" si="10"/>
        <v>274</v>
      </c>
      <c r="H15" s="51">
        <f t="shared" si="10"/>
        <v>5</v>
      </c>
      <c r="I15" s="51">
        <f t="shared" si="10"/>
        <v>0</v>
      </c>
      <c r="J15" s="51">
        <f t="shared" si="10"/>
        <v>331</v>
      </c>
      <c r="K15" s="72"/>
    </row>
    <row r="16" spans="1:13" s="37" customFormat="1" ht="24" customHeight="1">
      <c r="A16" s="56"/>
      <c r="B16" s="49"/>
      <c r="C16" s="53" t="s">
        <v>388</v>
      </c>
      <c r="D16" s="51">
        <f t="shared" si="1"/>
        <v>4937</v>
      </c>
      <c r="E16" s="51">
        <v>4036.5</v>
      </c>
      <c r="F16" s="51">
        <f>203.5-4-2+100</f>
        <v>297.5</v>
      </c>
      <c r="G16" s="51">
        <f>173+99</f>
        <v>272</v>
      </c>
      <c r="H16" s="51">
        <f>130-125</f>
        <v>5</v>
      </c>
      <c r="I16" s="51">
        <v>0</v>
      </c>
      <c r="J16" s="51">
        <f>205+121</f>
        <v>326</v>
      </c>
      <c r="K16" s="72"/>
      <c r="M16" s="37" t="s">
        <v>390</v>
      </c>
    </row>
    <row r="17" spans="1:11" s="37" customFormat="1" ht="24" customHeight="1">
      <c r="A17" s="56"/>
      <c r="B17" s="50"/>
      <c r="C17" s="53" t="s">
        <v>389</v>
      </c>
      <c r="D17" s="51">
        <f t="shared" si="1"/>
        <v>30</v>
      </c>
      <c r="E17" s="51">
        <v>21</v>
      </c>
      <c r="F17" s="51">
        <v>2</v>
      </c>
      <c r="G17" s="51">
        <v>2</v>
      </c>
      <c r="H17" s="51">
        <v>0</v>
      </c>
      <c r="I17" s="51">
        <v>0</v>
      </c>
      <c r="J17" s="51">
        <v>5</v>
      </c>
      <c r="K17" s="72"/>
    </row>
    <row r="18" spans="1:11" s="37" customFormat="1" ht="24" customHeight="1">
      <c r="A18" s="56" t="s">
        <v>57</v>
      </c>
      <c r="B18" s="45" t="s">
        <v>19</v>
      </c>
      <c r="C18" s="46"/>
      <c r="D18" s="47">
        <f t="shared" si="1"/>
        <v>23209</v>
      </c>
      <c r="E18" s="47">
        <f aca="true" t="shared" si="11" ref="E18:J18">E19+E21</f>
        <v>59</v>
      </c>
      <c r="F18" s="47">
        <f t="shared" si="11"/>
        <v>1205</v>
      </c>
      <c r="G18" s="47">
        <f t="shared" si="11"/>
        <v>5486</v>
      </c>
      <c r="H18" s="47">
        <f t="shared" si="11"/>
        <v>920</v>
      </c>
      <c r="I18" s="47">
        <f t="shared" si="11"/>
        <v>448</v>
      </c>
      <c r="J18" s="47">
        <f t="shared" si="11"/>
        <v>15091</v>
      </c>
      <c r="K18" s="72"/>
    </row>
    <row r="19" spans="1:11" s="37" customFormat="1" ht="24" customHeight="1">
      <c r="A19" s="56"/>
      <c r="B19" s="53" t="s">
        <v>239</v>
      </c>
      <c r="C19" s="50" t="s">
        <v>21</v>
      </c>
      <c r="D19" s="51">
        <f t="shared" si="1"/>
        <v>13336</v>
      </c>
      <c r="E19" s="51">
        <f aca="true" t="shared" si="12" ref="E19:J19">E20</f>
        <v>0</v>
      </c>
      <c r="F19" s="51">
        <f t="shared" si="12"/>
        <v>400</v>
      </c>
      <c r="G19" s="51">
        <f t="shared" si="12"/>
        <v>2653</v>
      </c>
      <c r="H19" s="51">
        <f t="shared" si="12"/>
        <v>0</v>
      </c>
      <c r="I19" s="51">
        <f t="shared" si="12"/>
        <v>0</v>
      </c>
      <c r="J19" s="51">
        <f t="shared" si="12"/>
        <v>10283</v>
      </c>
      <c r="K19" s="72"/>
    </row>
    <row r="20" spans="1:11" s="37" customFormat="1" ht="24" customHeight="1">
      <c r="A20" s="56"/>
      <c r="B20" s="53"/>
      <c r="C20" s="53" t="s">
        <v>388</v>
      </c>
      <c r="D20" s="51">
        <f t="shared" si="1"/>
        <v>13336</v>
      </c>
      <c r="E20" s="51">
        <v>0</v>
      </c>
      <c r="F20" s="51">
        <f>400+0</f>
        <v>400</v>
      </c>
      <c r="G20" s="51">
        <f>2653+0</f>
        <v>2653</v>
      </c>
      <c r="H20" s="51">
        <v>0</v>
      </c>
      <c r="I20" s="51">
        <v>0</v>
      </c>
      <c r="J20" s="51">
        <f>10283+0</f>
        <v>10283</v>
      </c>
      <c r="K20" s="72"/>
    </row>
    <row r="21" spans="1:11" s="37" customFormat="1" ht="24" customHeight="1">
      <c r="A21" s="56"/>
      <c r="B21" s="53" t="s">
        <v>20</v>
      </c>
      <c r="C21" s="53" t="s">
        <v>21</v>
      </c>
      <c r="D21" s="51">
        <f t="shared" si="1"/>
        <v>9873</v>
      </c>
      <c r="E21" s="51">
        <f aca="true" t="shared" si="13" ref="E21:J21">E22</f>
        <v>59</v>
      </c>
      <c r="F21" s="51">
        <f t="shared" si="13"/>
        <v>805</v>
      </c>
      <c r="G21" s="51">
        <f t="shared" si="13"/>
        <v>2833</v>
      </c>
      <c r="H21" s="51">
        <f t="shared" si="13"/>
        <v>920</v>
      </c>
      <c r="I21" s="51">
        <f t="shared" si="13"/>
        <v>448</v>
      </c>
      <c r="J21" s="51">
        <f t="shared" si="13"/>
        <v>4808</v>
      </c>
      <c r="K21" s="72"/>
    </row>
    <row r="22" spans="1:11" s="37" customFormat="1" ht="24" customHeight="1">
      <c r="A22" s="56"/>
      <c r="B22" s="53"/>
      <c r="C22" s="53" t="s">
        <v>388</v>
      </c>
      <c r="D22" s="51">
        <f t="shared" si="1"/>
        <v>9873</v>
      </c>
      <c r="E22" s="51">
        <v>59</v>
      </c>
      <c r="F22" s="51">
        <v>805</v>
      </c>
      <c r="G22" s="51">
        <v>2833</v>
      </c>
      <c r="H22" s="51">
        <v>920</v>
      </c>
      <c r="I22" s="51">
        <v>448</v>
      </c>
      <c r="J22" s="51">
        <v>4808</v>
      </c>
      <c r="K22" s="72"/>
    </row>
    <row r="23" spans="1:11" s="37" customFormat="1" ht="24" customHeight="1">
      <c r="A23" s="58" t="s">
        <v>62</v>
      </c>
      <c r="B23" s="45" t="s">
        <v>19</v>
      </c>
      <c r="C23" s="46"/>
      <c r="D23" s="47">
        <f t="shared" si="1"/>
        <v>21</v>
      </c>
      <c r="E23" s="47">
        <f aca="true" t="shared" si="14" ref="E23:J23">E24</f>
        <v>0</v>
      </c>
      <c r="F23" s="47">
        <f t="shared" si="14"/>
        <v>4</v>
      </c>
      <c r="G23" s="47">
        <f t="shared" si="14"/>
        <v>8</v>
      </c>
      <c r="H23" s="47">
        <f t="shared" si="14"/>
        <v>0</v>
      </c>
      <c r="I23" s="47">
        <f t="shared" si="14"/>
        <v>0</v>
      </c>
      <c r="J23" s="47">
        <f t="shared" si="14"/>
        <v>9</v>
      </c>
      <c r="K23" s="72"/>
    </row>
    <row r="24" spans="1:11" s="37" customFormat="1" ht="24" customHeight="1">
      <c r="A24" s="59"/>
      <c r="B24" s="60" t="s">
        <v>20</v>
      </c>
      <c r="C24" s="60" t="s">
        <v>388</v>
      </c>
      <c r="D24" s="51">
        <f t="shared" si="1"/>
        <v>21</v>
      </c>
      <c r="E24" s="51">
        <v>0</v>
      </c>
      <c r="F24" s="51">
        <v>4</v>
      </c>
      <c r="G24" s="51">
        <v>8</v>
      </c>
      <c r="H24" s="51">
        <v>0</v>
      </c>
      <c r="I24" s="51">
        <v>0</v>
      </c>
      <c r="J24" s="51">
        <v>9</v>
      </c>
      <c r="K24" s="72"/>
    </row>
    <row r="25" spans="1:11" s="37" customFormat="1" ht="24" customHeight="1">
      <c r="A25" s="56" t="s">
        <v>63</v>
      </c>
      <c r="B25" s="45" t="s">
        <v>19</v>
      </c>
      <c r="C25" s="46"/>
      <c r="D25" s="47">
        <f t="shared" si="1"/>
        <v>9969</v>
      </c>
      <c r="E25" s="61">
        <f aca="true" t="shared" si="15" ref="E25:J25">E26+E28</f>
        <v>1778.75</v>
      </c>
      <c r="F25" s="61">
        <f t="shared" si="15"/>
        <v>2940.2200000000003</v>
      </c>
      <c r="G25" s="61">
        <f t="shared" si="15"/>
        <v>2035.1200000000001</v>
      </c>
      <c r="H25" s="61">
        <f t="shared" si="15"/>
        <v>844.56</v>
      </c>
      <c r="I25" s="61">
        <f t="shared" si="15"/>
        <v>1177.47</v>
      </c>
      <c r="J25" s="61">
        <f t="shared" si="15"/>
        <v>1192.88</v>
      </c>
      <c r="K25" s="72"/>
    </row>
    <row r="26" spans="1:11" s="37" customFormat="1" ht="24" customHeight="1">
      <c r="A26" s="56"/>
      <c r="B26" s="49" t="s">
        <v>239</v>
      </c>
      <c r="C26" s="50" t="s">
        <v>21</v>
      </c>
      <c r="D26" s="51">
        <f t="shared" si="1"/>
        <v>3866</v>
      </c>
      <c r="E26" s="62">
        <f aca="true" t="shared" si="16" ref="E26:J26">E27</f>
        <v>455.7</v>
      </c>
      <c r="F26" s="62">
        <f t="shared" si="16"/>
        <v>763.9</v>
      </c>
      <c r="G26" s="62">
        <f t="shared" si="16"/>
        <v>917.2</v>
      </c>
      <c r="H26" s="62">
        <f t="shared" si="16"/>
        <v>491.2</v>
      </c>
      <c r="I26" s="62">
        <f t="shared" si="16"/>
        <v>544</v>
      </c>
      <c r="J26" s="62">
        <f t="shared" si="16"/>
        <v>694</v>
      </c>
      <c r="K26" s="72"/>
    </row>
    <row r="27" spans="1:11" s="37" customFormat="1" ht="24" customHeight="1">
      <c r="A27" s="56"/>
      <c r="B27" s="49"/>
      <c r="C27" s="53" t="s">
        <v>388</v>
      </c>
      <c r="D27" s="51">
        <f t="shared" si="1"/>
        <v>3866</v>
      </c>
      <c r="E27" s="63">
        <f>455.7+0</f>
        <v>455.7</v>
      </c>
      <c r="F27" s="62">
        <f>763.9+0</f>
        <v>763.9</v>
      </c>
      <c r="G27" s="62">
        <f>917.2+0</f>
        <v>917.2</v>
      </c>
      <c r="H27" s="62">
        <f>491.2+0</f>
        <v>491.2</v>
      </c>
      <c r="I27" s="62">
        <f>544+0</f>
        <v>544</v>
      </c>
      <c r="J27" s="62">
        <f>694+0</f>
        <v>694</v>
      </c>
      <c r="K27" s="72"/>
    </row>
    <row r="28" spans="1:11" s="37" customFormat="1" ht="24" customHeight="1">
      <c r="A28" s="56"/>
      <c r="B28" s="54" t="s">
        <v>20</v>
      </c>
      <c r="C28" s="53" t="s">
        <v>21</v>
      </c>
      <c r="D28" s="51">
        <f t="shared" si="1"/>
        <v>6103</v>
      </c>
      <c r="E28" s="62">
        <f aca="true" t="shared" si="17" ref="E28:J28">E29</f>
        <v>1323.05</v>
      </c>
      <c r="F28" s="62">
        <f t="shared" si="17"/>
        <v>2176.32</v>
      </c>
      <c r="G28" s="62">
        <f t="shared" si="17"/>
        <v>1117.92</v>
      </c>
      <c r="H28" s="62">
        <f t="shared" si="17"/>
        <v>353.36</v>
      </c>
      <c r="I28" s="62">
        <f t="shared" si="17"/>
        <v>633.47</v>
      </c>
      <c r="J28" s="62">
        <f t="shared" si="17"/>
        <v>498.88</v>
      </c>
      <c r="K28" s="72"/>
    </row>
    <row r="29" spans="1:11" s="37" customFormat="1" ht="24" customHeight="1">
      <c r="A29" s="56"/>
      <c r="B29" s="49"/>
      <c r="C29" s="53" t="s">
        <v>388</v>
      </c>
      <c r="D29" s="51">
        <f t="shared" si="1"/>
        <v>6103</v>
      </c>
      <c r="E29" s="62">
        <v>1323.05</v>
      </c>
      <c r="F29" s="62">
        <v>2176.32</v>
      </c>
      <c r="G29" s="62">
        <v>1117.92</v>
      </c>
      <c r="H29" s="62">
        <v>353.36</v>
      </c>
      <c r="I29" s="62">
        <v>633.47</v>
      </c>
      <c r="J29" s="62">
        <v>498.88</v>
      </c>
      <c r="K29" s="72"/>
    </row>
    <row r="30" spans="1:11" s="37" customFormat="1" ht="24" customHeight="1">
      <c r="A30" s="56" t="s">
        <v>102</v>
      </c>
      <c r="B30" s="45" t="s">
        <v>19</v>
      </c>
      <c r="C30" s="46"/>
      <c r="D30" s="47">
        <f t="shared" si="1"/>
        <v>6548</v>
      </c>
      <c r="E30" s="64">
        <f aca="true" t="shared" si="18" ref="E30:J30">E31+E34</f>
        <v>40</v>
      </c>
      <c r="F30" s="64">
        <f t="shared" si="18"/>
        <v>1264.65</v>
      </c>
      <c r="G30" s="64">
        <f t="shared" si="18"/>
        <v>1047.1399999999999</v>
      </c>
      <c r="H30" s="64">
        <f t="shared" si="18"/>
        <v>10.36</v>
      </c>
      <c r="I30" s="64">
        <f t="shared" si="18"/>
        <v>16.54</v>
      </c>
      <c r="J30" s="64">
        <f t="shared" si="18"/>
        <v>4169.31</v>
      </c>
      <c r="K30" s="72"/>
    </row>
    <row r="31" spans="1:11" s="37" customFormat="1" ht="24" customHeight="1">
      <c r="A31" s="56"/>
      <c r="B31" s="65" t="s">
        <v>239</v>
      </c>
      <c r="C31" s="50" t="s">
        <v>21</v>
      </c>
      <c r="D31" s="51">
        <f t="shared" si="1"/>
        <v>6418</v>
      </c>
      <c r="E31" s="62">
        <f aca="true" t="shared" si="19" ref="E31:J31">E32+E33</f>
        <v>0</v>
      </c>
      <c r="F31" s="62">
        <f t="shared" si="19"/>
        <v>1237.15</v>
      </c>
      <c r="G31" s="62">
        <f t="shared" si="19"/>
        <v>1019.64</v>
      </c>
      <c r="H31" s="62">
        <f t="shared" si="19"/>
        <v>10.36</v>
      </c>
      <c r="I31" s="62">
        <f t="shared" si="19"/>
        <v>16.54</v>
      </c>
      <c r="J31" s="62">
        <f t="shared" si="19"/>
        <v>4134.31</v>
      </c>
      <c r="K31" s="72"/>
    </row>
    <row r="32" spans="1:11" s="37" customFormat="1" ht="24" customHeight="1">
      <c r="A32" s="56"/>
      <c r="B32" s="65"/>
      <c r="C32" s="53" t="s">
        <v>388</v>
      </c>
      <c r="D32" s="51">
        <f t="shared" si="1"/>
        <v>6116</v>
      </c>
      <c r="E32" s="62">
        <v>0</v>
      </c>
      <c r="F32" s="62">
        <v>1103</v>
      </c>
      <c r="G32" s="62">
        <v>902</v>
      </c>
      <c r="H32" s="62">
        <v>0</v>
      </c>
      <c r="I32" s="62">
        <v>0</v>
      </c>
      <c r="J32" s="62">
        <v>4111</v>
      </c>
      <c r="K32" s="72"/>
    </row>
    <row r="33" spans="1:11" s="37" customFormat="1" ht="24" customHeight="1">
      <c r="A33" s="56"/>
      <c r="B33" s="65"/>
      <c r="C33" s="53" t="s">
        <v>389</v>
      </c>
      <c r="D33" s="51">
        <f t="shared" si="1"/>
        <v>302.00000000000006</v>
      </c>
      <c r="E33" s="62">
        <v>0</v>
      </c>
      <c r="F33" s="62">
        <v>134.15</v>
      </c>
      <c r="G33" s="62">
        <v>117.64</v>
      </c>
      <c r="H33" s="62">
        <v>10.36</v>
      </c>
      <c r="I33" s="62">
        <v>16.54</v>
      </c>
      <c r="J33" s="62">
        <v>23.31</v>
      </c>
      <c r="K33" s="72"/>
    </row>
    <row r="34" spans="1:11" s="37" customFormat="1" ht="24" customHeight="1">
      <c r="A34" s="56"/>
      <c r="B34" s="54" t="s">
        <v>20</v>
      </c>
      <c r="C34" s="53" t="s">
        <v>21</v>
      </c>
      <c r="D34" s="51">
        <f t="shared" si="1"/>
        <v>130</v>
      </c>
      <c r="E34" s="66">
        <f aca="true" t="shared" si="20" ref="E34:J34">E35</f>
        <v>40</v>
      </c>
      <c r="F34" s="66">
        <f t="shared" si="20"/>
        <v>27.5</v>
      </c>
      <c r="G34" s="66">
        <f t="shared" si="20"/>
        <v>27.5</v>
      </c>
      <c r="H34" s="66">
        <f t="shared" si="20"/>
        <v>0</v>
      </c>
      <c r="I34" s="66">
        <f t="shared" si="20"/>
        <v>0</v>
      </c>
      <c r="J34" s="66">
        <f t="shared" si="20"/>
        <v>35</v>
      </c>
      <c r="K34" s="72"/>
    </row>
    <row r="35" spans="1:11" s="37" customFormat="1" ht="24" customHeight="1">
      <c r="A35" s="56"/>
      <c r="B35" s="50"/>
      <c r="C35" s="53" t="s">
        <v>388</v>
      </c>
      <c r="D35" s="51">
        <f t="shared" si="1"/>
        <v>130</v>
      </c>
      <c r="E35" s="66">
        <v>40</v>
      </c>
      <c r="F35" s="66">
        <v>27.5</v>
      </c>
      <c r="G35" s="66">
        <v>27.5</v>
      </c>
      <c r="H35" s="66">
        <v>0</v>
      </c>
      <c r="I35" s="66">
        <v>0</v>
      </c>
      <c r="J35" s="66">
        <v>35</v>
      </c>
      <c r="K35" s="72"/>
    </row>
    <row r="36" spans="4:10" ht="14.25">
      <c r="D36" s="67"/>
      <c r="E36" s="67"/>
      <c r="F36" s="67"/>
      <c r="G36" s="67"/>
      <c r="H36" s="67"/>
      <c r="I36" s="67"/>
      <c r="J36" s="67"/>
    </row>
  </sheetData>
  <sheetProtection/>
  <mergeCells count="24">
    <mergeCell ref="A1:K1"/>
    <mergeCell ref="A3:C3"/>
    <mergeCell ref="B4:C4"/>
    <mergeCell ref="B11:C11"/>
    <mergeCell ref="B18:C18"/>
    <mergeCell ref="B23:C23"/>
    <mergeCell ref="B25:C25"/>
    <mergeCell ref="B30:C30"/>
    <mergeCell ref="A4:A10"/>
    <mergeCell ref="A11:A17"/>
    <mergeCell ref="A18:A22"/>
    <mergeCell ref="A23:A24"/>
    <mergeCell ref="A25:A29"/>
    <mergeCell ref="A30:A35"/>
    <mergeCell ref="B5:B7"/>
    <mergeCell ref="B8:B10"/>
    <mergeCell ref="B12:B14"/>
    <mergeCell ref="B15:B17"/>
    <mergeCell ref="B19:B20"/>
    <mergeCell ref="B21:B22"/>
    <mergeCell ref="B26:B27"/>
    <mergeCell ref="B28:B29"/>
    <mergeCell ref="B31:B33"/>
    <mergeCell ref="B34:B35"/>
  </mergeCells>
  <printOptions/>
  <pageMargins left="0.55" right="0.2798611111111111" top="0.55" bottom="0.2798611111111111" header="0.30972222222222223" footer="0.2"/>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4:N15"/>
  <sheetViews>
    <sheetView zoomScaleSheetLayoutView="100" workbookViewId="0" topLeftCell="A4">
      <selection activeCell="H17" sqref="H17"/>
    </sheetView>
  </sheetViews>
  <sheetFormatPr defaultColWidth="9.00390625" defaultRowHeight="14.25"/>
  <cols>
    <col min="1" max="1" width="10.00390625" style="0" customWidth="1"/>
    <col min="2" max="3" width="12.00390625" style="0" customWidth="1"/>
    <col min="4" max="5" width="12.75390625" style="0" customWidth="1"/>
    <col min="6" max="6" width="11.75390625" style="0" customWidth="1"/>
    <col min="7" max="7" width="12.75390625" style="0" customWidth="1"/>
    <col min="8" max="9" width="11.50390625" style="0" customWidth="1"/>
    <col min="10" max="11" width="14.75390625" style="0" customWidth="1"/>
    <col min="12" max="12" width="10.625" style="0" customWidth="1"/>
    <col min="13" max="13" width="11.50390625" style="0" customWidth="1"/>
    <col min="14" max="14" width="5.375" style="0" customWidth="1"/>
    <col min="17" max="17" width="28.50390625" style="0" customWidth="1"/>
    <col min="18" max="18" width="9.375" style="0" bestFit="1" customWidth="1"/>
    <col min="23" max="24" width="9.25390625" style="0" bestFit="1" customWidth="1"/>
  </cols>
  <sheetData>
    <row r="4" spans="1:14" ht="42" customHeight="1">
      <c r="A4" s="1" t="s">
        <v>391</v>
      </c>
      <c r="B4" s="1"/>
      <c r="C4" s="1"/>
      <c r="D4" s="1"/>
      <c r="E4" s="1"/>
      <c r="F4" s="1"/>
      <c r="G4" s="1"/>
      <c r="H4" s="1"/>
      <c r="I4" s="1"/>
      <c r="J4" s="1"/>
      <c r="K4" s="1"/>
      <c r="L4" s="1"/>
      <c r="M4" s="1"/>
      <c r="N4" s="1"/>
    </row>
    <row r="5" spans="1:14" ht="21.75" customHeight="1">
      <c r="A5" s="2"/>
      <c r="B5" s="3"/>
      <c r="C5" s="4"/>
      <c r="D5" s="4"/>
      <c r="E5" s="4"/>
      <c r="F5" s="4"/>
      <c r="G5" s="4"/>
      <c r="H5" s="4"/>
      <c r="I5" s="4"/>
      <c r="J5" s="4"/>
      <c r="K5" s="24"/>
      <c r="L5" s="3"/>
      <c r="M5" s="25" t="s">
        <v>2</v>
      </c>
      <c r="N5" s="25"/>
    </row>
    <row r="6" spans="1:14" ht="39" customHeight="1">
      <c r="A6" s="5" t="s">
        <v>14</v>
      </c>
      <c r="B6" s="6" t="s">
        <v>392</v>
      </c>
      <c r="C6" s="7"/>
      <c r="D6" s="7"/>
      <c r="E6" s="7"/>
      <c r="F6" s="7"/>
      <c r="G6" s="7"/>
      <c r="H6" s="7"/>
      <c r="I6" s="7"/>
      <c r="J6" s="7"/>
      <c r="K6" s="26"/>
      <c r="L6" s="27" t="s">
        <v>393</v>
      </c>
      <c r="M6" s="27" t="s">
        <v>394</v>
      </c>
      <c r="N6" s="28" t="s">
        <v>12</v>
      </c>
    </row>
    <row r="7" spans="1:14" ht="39" customHeight="1">
      <c r="A7" s="8"/>
      <c r="B7" s="9" t="s">
        <v>18</v>
      </c>
      <c r="C7" s="10"/>
      <c r="D7" s="11" t="s">
        <v>57</v>
      </c>
      <c r="E7" s="11"/>
      <c r="F7" s="12" t="s">
        <v>62</v>
      </c>
      <c r="G7" s="11"/>
      <c r="H7" s="12" t="s">
        <v>63</v>
      </c>
      <c r="I7" s="11"/>
      <c r="J7" s="10" t="s">
        <v>102</v>
      </c>
      <c r="K7" s="10"/>
      <c r="L7" s="29"/>
      <c r="M7" s="29"/>
      <c r="N7" s="30"/>
    </row>
    <row r="8" spans="1:14" ht="39" customHeight="1">
      <c r="A8" s="13" t="s">
        <v>3</v>
      </c>
      <c r="B8" s="14" t="s">
        <v>13</v>
      </c>
      <c r="C8" s="15" t="s">
        <v>395</v>
      </c>
      <c r="D8" s="15" t="s">
        <v>13</v>
      </c>
      <c r="E8" s="15" t="s">
        <v>395</v>
      </c>
      <c r="F8" s="15" t="s">
        <v>13</v>
      </c>
      <c r="G8" s="15" t="s">
        <v>395</v>
      </c>
      <c r="H8" s="15" t="s">
        <v>13</v>
      </c>
      <c r="I8" s="15" t="s">
        <v>395</v>
      </c>
      <c r="J8" s="15" t="s">
        <v>13</v>
      </c>
      <c r="K8" s="15" t="s">
        <v>395</v>
      </c>
      <c r="L8" s="31"/>
      <c r="M8" s="32"/>
      <c r="N8" s="33"/>
    </row>
    <row r="9" spans="1:14" ht="39" customHeight="1">
      <c r="A9" s="16" t="s">
        <v>396</v>
      </c>
      <c r="B9" s="17">
        <f aca="true" t="shared" si="0" ref="B9:M9">SUM(B10:B15)</f>
        <v>2167</v>
      </c>
      <c r="C9" s="18">
        <f t="shared" si="0"/>
        <v>1</v>
      </c>
      <c r="D9" s="17">
        <f t="shared" si="0"/>
        <v>13336</v>
      </c>
      <c r="E9" s="18">
        <f t="shared" si="0"/>
        <v>1</v>
      </c>
      <c r="F9" s="17">
        <f t="shared" si="0"/>
        <v>0</v>
      </c>
      <c r="G9" s="17">
        <f t="shared" si="0"/>
        <v>0</v>
      </c>
      <c r="H9" s="17">
        <f t="shared" si="0"/>
        <v>3866</v>
      </c>
      <c r="I9" s="18">
        <f t="shared" si="0"/>
        <v>0.9999999999999999</v>
      </c>
      <c r="J9" s="17">
        <f t="shared" si="0"/>
        <v>6418</v>
      </c>
      <c r="K9" s="18">
        <f t="shared" si="0"/>
        <v>1</v>
      </c>
      <c r="L9" s="17">
        <f t="shared" si="0"/>
        <v>25787</v>
      </c>
      <c r="M9" s="18">
        <f t="shared" si="0"/>
        <v>1</v>
      </c>
      <c r="N9" s="34"/>
    </row>
    <row r="10" spans="1:14" ht="33" customHeight="1">
      <c r="A10" s="19" t="s">
        <v>16</v>
      </c>
      <c r="B10" s="20">
        <v>153.25</v>
      </c>
      <c r="C10" s="21">
        <f aca="true" t="shared" si="1" ref="C10:C15">B10/$B$9</f>
        <v>0.07071988924780803</v>
      </c>
      <c r="D10" s="20"/>
      <c r="E10" s="21">
        <f aca="true" t="shared" si="2" ref="E10:E15">D10/$D$9</f>
        <v>0</v>
      </c>
      <c r="F10" s="20">
        <v>0</v>
      </c>
      <c r="G10" s="20">
        <v>0</v>
      </c>
      <c r="H10" s="20">
        <v>455.7</v>
      </c>
      <c r="I10" s="21">
        <f aca="true" t="shared" si="3" ref="I10:I15">H10/$H$9</f>
        <v>0.11787377133988619</v>
      </c>
      <c r="J10" s="20"/>
      <c r="K10" s="21">
        <f aca="true" t="shared" si="4" ref="K10:K15">J10/$J$9</f>
        <v>0</v>
      </c>
      <c r="L10" s="35">
        <v>608.95</v>
      </c>
      <c r="M10" s="36">
        <f aca="true" t="shared" si="5" ref="M10:M15">L10/$L$9</f>
        <v>0.02361461201380541</v>
      </c>
      <c r="N10" s="34"/>
    </row>
    <row r="11" spans="1:14" ht="33" customHeight="1">
      <c r="A11" s="22" t="s">
        <v>108</v>
      </c>
      <c r="B11" s="20">
        <v>222.2</v>
      </c>
      <c r="C11" s="21">
        <f t="shared" si="1"/>
        <v>0.10253807106598985</v>
      </c>
      <c r="D11" s="20">
        <v>400</v>
      </c>
      <c r="E11" s="21">
        <f t="shared" si="2"/>
        <v>0.029994001199760048</v>
      </c>
      <c r="F11" s="20">
        <v>0</v>
      </c>
      <c r="G11" s="20">
        <v>0</v>
      </c>
      <c r="H11" s="20">
        <v>763.9</v>
      </c>
      <c r="I11" s="21">
        <f t="shared" si="3"/>
        <v>0.19759441282979823</v>
      </c>
      <c r="J11" s="20">
        <v>1237.15</v>
      </c>
      <c r="K11" s="21">
        <f t="shared" si="4"/>
        <v>0.19276254284823935</v>
      </c>
      <c r="L11" s="35">
        <v>2623.25</v>
      </c>
      <c r="M11" s="36">
        <f t="shared" si="5"/>
        <v>0.10172761468957227</v>
      </c>
      <c r="N11" s="34"/>
    </row>
    <row r="12" spans="1:14" ht="33" customHeight="1">
      <c r="A12" s="22" t="s">
        <v>163</v>
      </c>
      <c r="B12" s="20">
        <v>293.23</v>
      </c>
      <c r="C12" s="21">
        <f t="shared" si="1"/>
        <v>0.13531610521458237</v>
      </c>
      <c r="D12" s="20">
        <v>2653</v>
      </c>
      <c r="E12" s="21">
        <f t="shared" si="2"/>
        <v>0.1989352129574085</v>
      </c>
      <c r="F12" s="20">
        <v>0</v>
      </c>
      <c r="G12" s="20">
        <v>0</v>
      </c>
      <c r="H12" s="20">
        <v>917.2</v>
      </c>
      <c r="I12" s="21">
        <f t="shared" si="3"/>
        <v>0.23724780134505952</v>
      </c>
      <c r="J12" s="20">
        <v>1019.64</v>
      </c>
      <c r="K12" s="21">
        <f t="shared" si="4"/>
        <v>0.15887192271735742</v>
      </c>
      <c r="L12" s="35">
        <v>4883.070000000001</v>
      </c>
      <c r="M12" s="36">
        <f t="shared" si="5"/>
        <v>0.18936169387675963</v>
      </c>
      <c r="N12" s="34"/>
    </row>
    <row r="13" spans="1:14" ht="33" customHeight="1">
      <c r="A13" s="23" t="s">
        <v>191</v>
      </c>
      <c r="B13" s="20">
        <v>724.8599999999999</v>
      </c>
      <c r="C13" s="21">
        <f t="shared" si="1"/>
        <v>0.33449930779880016</v>
      </c>
      <c r="D13" s="20"/>
      <c r="E13" s="21">
        <f t="shared" si="2"/>
        <v>0</v>
      </c>
      <c r="F13" s="20">
        <v>0</v>
      </c>
      <c r="G13" s="20">
        <v>0</v>
      </c>
      <c r="H13" s="20">
        <v>491.2</v>
      </c>
      <c r="I13" s="21">
        <f t="shared" si="3"/>
        <v>0.1270563890325918</v>
      </c>
      <c r="J13" s="20">
        <v>10.36</v>
      </c>
      <c r="K13" s="21">
        <f t="shared" si="4"/>
        <v>0.0016142100342785913</v>
      </c>
      <c r="L13" s="35">
        <v>1226.4199999999998</v>
      </c>
      <c r="M13" s="36">
        <f t="shared" si="5"/>
        <v>0.0475596230658859</v>
      </c>
      <c r="N13" s="34"/>
    </row>
    <row r="14" spans="1:14" ht="33" customHeight="1">
      <c r="A14" s="23" t="s">
        <v>211</v>
      </c>
      <c r="B14" s="20">
        <v>585.41</v>
      </c>
      <c r="C14" s="21">
        <f t="shared" si="1"/>
        <v>0.2701476695892939</v>
      </c>
      <c r="D14" s="20"/>
      <c r="E14" s="21">
        <f t="shared" si="2"/>
        <v>0</v>
      </c>
      <c r="F14" s="20">
        <v>0</v>
      </c>
      <c r="G14" s="20">
        <v>0</v>
      </c>
      <c r="H14" s="20">
        <v>544</v>
      </c>
      <c r="I14" s="21">
        <f t="shared" si="3"/>
        <v>0.14071391619244697</v>
      </c>
      <c r="J14" s="20">
        <v>16.54</v>
      </c>
      <c r="K14" s="21">
        <f t="shared" si="4"/>
        <v>0.0025771268307884076</v>
      </c>
      <c r="L14" s="35">
        <v>1145.9499999999998</v>
      </c>
      <c r="M14" s="36">
        <f t="shared" si="5"/>
        <v>0.04443905844029937</v>
      </c>
      <c r="N14" s="34"/>
    </row>
    <row r="15" spans="1:14" ht="33" customHeight="1">
      <c r="A15" s="22" t="s">
        <v>219</v>
      </c>
      <c r="B15" s="20">
        <v>188.05</v>
      </c>
      <c r="C15" s="21">
        <f t="shared" si="1"/>
        <v>0.08677895708352562</v>
      </c>
      <c r="D15" s="20">
        <v>10283</v>
      </c>
      <c r="E15" s="21">
        <f t="shared" si="2"/>
        <v>0.7710707858428314</v>
      </c>
      <c r="F15" s="20">
        <v>0</v>
      </c>
      <c r="G15" s="20">
        <v>0</v>
      </c>
      <c r="H15" s="20">
        <v>694</v>
      </c>
      <c r="I15" s="21">
        <f t="shared" si="3"/>
        <v>0.17951370926021729</v>
      </c>
      <c r="J15" s="20">
        <v>4134.31</v>
      </c>
      <c r="K15" s="21">
        <f t="shared" si="4"/>
        <v>0.6441741975693362</v>
      </c>
      <c r="L15" s="35">
        <v>15299.36</v>
      </c>
      <c r="M15" s="36">
        <f t="shared" si="5"/>
        <v>0.5932973979136774</v>
      </c>
      <c r="N15" s="34"/>
    </row>
  </sheetData>
  <sheetProtection/>
  <mergeCells count="11">
    <mergeCell ref="A4:N4"/>
    <mergeCell ref="M5:N5"/>
    <mergeCell ref="B6:K6"/>
    <mergeCell ref="B7:C7"/>
    <mergeCell ref="D7:E7"/>
    <mergeCell ref="F7:G7"/>
    <mergeCell ref="H7:I7"/>
    <mergeCell ref="J7:K7"/>
    <mergeCell ref="L6:L8"/>
    <mergeCell ref="M6:M8"/>
    <mergeCell ref="N6:N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陈雪桦</cp:lastModifiedBy>
  <cp:lastPrinted>2019-03-18T07:03:53Z</cp:lastPrinted>
  <dcterms:created xsi:type="dcterms:W3CDTF">1996-12-17T01:32:42Z</dcterms:created>
  <dcterms:modified xsi:type="dcterms:W3CDTF">2019-06-13T04:02:07Z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